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v.14.1ok" sheetId="1" r:id="rId1"/>
    <sheet name="tav.14.2ok" sheetId="2" r:id="rId2"/>
    <sheet name="tav.14.3ok" sheetId="3" r:id="rId3"/>
    <sheet name="tav.14.4ok" sheetId="4" r:id="rId4"/>
    <sheet name="tav.14.5ok" sheetId="5" r:id="rId5"/>
    <sheet name="tav.14.6ok" sheetId="6" r:id="rId6"/>
    <sheet name="tav.14.7ok" sheetId="7" r:id="rId7"/>
    <sheet name="tav.14.8OK" sheetId="8" r:id="rId8"/>
    <sheet name="tav.14.9OK" sheetId="9" r:id="rId9"/>
    <sheet name="tav.14.10K" sheetId="10" r:id="rId10"/>
    <sheet name="tav.14.11ok" sheetId="11" r:id="rId11"/>
  </sheets>
  <definedNames/>
  <calcPr fullCalcOnLoad="1"/>
</workbook>
</file>

<file path=xl/sharedStrings.xml><?xml version="1.0" encoding="utf-8"?>
<sst xmlns="http://schemas.openxmlformats.org/spreadsheetml/2006/main" count="639" uniqueCount="289">
  <si>
    <t>Autovetture</t>
  </si>
  <si>
    <t>Fonte: A.C.I.</t>
  </si>
  <si>
    <t>Autobus</t>
  </si>
  <si>
    <t>Motrici</t>
  </si>
  <si>
    <t>Motocicli</t>
  </si>
  <si>
    <t>Altri</t>
  </si>
  <si>
    <t>TOTALE</t>
  </si>
  <si>
    <t>Rimorchi</t>
  </si>
  <si>
    <t>Cortevecchia</t>
  </si>
  <si>
    <t>C.da Rosa, C. Tura, Armari</t>
  </si>
  <si>
    <t>Fausto Beretta</t>
  </si>
  <si>
    <t>Travaglio</t>
  </si>
  <si>
    <t>V. Baluardi, V. Bologna</t>
  </si>
  <si>
    <t>Borgoleoni, Palestro, Mascheraio</t>
  </si>
  <si>
    <t>Baluardo S. Lorenzo</t>
  </si>
  <si>
    <t>Ripagrande, Piangipane</t>
  </si>
  <si>
    <t>Voltapaletto, Savonarola, Terranuova</t>
  </si>
  <si>
    <t>Parcheggio S. Guglielmo</t>
  </si>
  <si>
    <t>Zona Blu: media rotazione (rotazione su strada)</t>
  </si>
  <si>
    <t>Bus impiegati</t>
  </si>
  <si>
    <t>Età media bus</t>
  </si>
  <si>
    <t>Posti offerti</t>
  </si>
  <si>
    <t>Passeggeri</t>
  </si>
  <si>
    <t>Urbani</t>
  </si>
  <si>
    <t>Extraurbani</t>
  </si>
  <si>
    <t>Totale</t>
  </si>
  <si>
    <t>-</t>
  </si>
  <si>
    <t>Servizio Urbano</t>
  </si>
  <si>
    <t>Biglietti corsa semplice</t>
  </si>
  <si>
    <t>Biglietti da quattro corse</t>
  </si>
  <si>
    <t>Abbonamenti mensili</t>
  </si>
  <si>
    <t>Abbonamenti annuali</t>
  </si>
  <si>
    <t>Servizio Extraurbano</t>
  </si>
  <si>
    <t>Biglietti</t>
  </si>
  <si>
    <t>Abbonamenti settimanali</t>
  </si>
  <si>
    <t>I biglietti comprendono quelli venduti sul bus dagli autisti e quelli del servizio a chiamata "taxibus".</t>
  </si>
  <si>
    <t>unità di misura</t>
  </si>
  <si>
    <t>Prodotti agricoli e alimentari</t>
  </si>
  <si>
    <t>t.</t>
  </si>
  <si>
    <t>Combustibili liquidi</t>
  </si>
  <si>
    <t>Materiali da costruzione:</t>
  </si>
  <si>
    <t>- sabbia</t>
  </si>
  <si>
    <t>mc.</t>
  </si>
  <si>
    <t>- argilla</t>
  </si>
  <si>
    <t>- ghiaia</t>
  </si>
  <si>
    <t>- feldspato</t>
  </si>
  <si>
    <t>- stabilizzato</t>
  </si>
  <si>
    <t>- pozzolana</t>
  </si>
  <si>
    <t>Prodotti chimici</t>
  </si>
  <si>
    <t>Fonte dei dati: ARNI - Azienda Regionale per la Navigazione Interna</t>
  </si>
  <si>
    <t>Altri eventuali prodotti</t>
  </si>
  <si>
    <t>Boldini, Previati, De Pisis</t>
  </si>
  <si>
    <t>Sacrati, S. Stefano, Spadari</t>
  </si>
  <si>
    <t>Zona Gialla: attestamento</t>
  </si>
  <si>
    <t>Posti auto</t>
  </si>
  <si>
    <t>Posti a pagamento 2006</t>
  </si>
  <si>
    <t>Autorimesse</t>
  </si>
  <si>
    <t>Autorimessa Diamanti</t>
  </si>
  <si>
    <t>Autorimessa Piazzetta Cacciaguida</t>
  </si>
  <si>
    <t>Autorimessa Vicolo Mozzo Scimmia</t>
  </si>
  <si>
    <t>24 camper</t>
  </si>
  <si>
    <t>Totale Alta rotazione</t>
  </si>
  <si>
    <t>Totale Rotazione su strada</t>
  </si>
  <si>
    <t>Totale Attestamento</t>
  </si>
  <si>
    <t>Totale Rotazione in struttura</t>
  </si>
  <si>
    <t>13 +10 in ZTL</t>
  </si>
  <si>
    <r>
      <t>467 auto,</t>
    </r>
    <r>
      <rPr>
        <sz val="8"/>
        <rFont val="Verdana"/>
        <family val="2"/>
      </rPr>
      <t xml:space="preserve"> 40 camper, 13 bus turistici</t>
    </r>
  </si>
  <si>
    <t>Totale autorimesse</t>
  </si>
  <si>
    <t>(1) Transito merci rilevato alle conche di Pontelagoscuro, Vallelepri e Valpagliaro.</t>
  </si>
  <si>
    <t>Park ex MOF (gratuito)</t>
  </si>
  <si>
    <t>Ex Brunelli</t>
  </si>
  <si>
    <t>Park Rampari di S. Paolo</t>
  </si>
  <si>
    <t>Posti a pagamento esclusi i posti per disabili e carico/scarico</t>
  </si>
  <si>
    <t>natura della merce</t>
  </si>
  <si>
    <t>anno</t>
  </si>
  <si>
    <t xml:space="preserve">Cavour </t>
  </si>
  <si>
    <t>Alta rotazione (Tariffa rossa)</t>
  </si>
  <si>
    <t>Rotazione su strada (Tariffa Blu)</t>
  </si>
  <si>
    <t>Attestamento (Tariffa gialla)</t>
  </si>
  <si>
    <t>Parcheggio Rotazione  in struttura (Tariffa bianca)</t>
  </si>
  <si>
    <r>
      <t>Park Diamanti</t>
    </r>
    <r>
      <rPr>
        <i/>
        <sz val="8"/>
        <rFont val="Verdana"/>
        <family val="2"/>
      </rPr>
      <t xml:space="preserve"> </t>
    </r>
  </si>
  <si>
    <t xml:space="preserve">Park Centro Storico </t>
  </si>
  <si>
    <r>
      <t>Park Rampari S. Rocco</t>
    </r>
    <r>
      <rPr>
        <i/>
        <sz val="8"/>
        <rFont val="Verdana"/>
        <family val="2"/>
      </rPr>
      <t xml:space="preserve"> </t>
    </r>
  </si>
  <si>
    <r>
      <t>Park Via del lavoro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(gratuito)</t>
    </r>
  </si>
  <si>
    <t>Fonte: Ami Ferrara</t>
  </si>
  <si>
    <t>Fonte: Ami Ferrara.</t>
  </si>
  <si>
    <t>64 camper</t>
  </si>
  <si>
    <t>Area bus turistici</t>
  </si>
  <si>
    <t>Ex MOF</t>
  </si>
  <si>
    <t>Posti auto 2010</t>
  </si>
  <si>
    <t>Posti auto 2009</t>
  </si>
  <si>
    <t>Autocarri merci e autoveic.speciali/specifici</t>
  </si>
  <si>
    <t>Motocarri, motoveicoli e quadricicli spec./spec.</t>
  </si>
  <si>
    <t>Manufatti in acciaio o ferro</t>
  </si>
  <si>
    <t>Num.</t>
  </si>
  <si>
    <t>Natanti</t>
  </si>
  <si>
    <t>n.d.</t>
  </si>
  <si>
    <t>Camper service Rampari San Paolo, Ex MOF</t>
  </si>
  <si>
    <t>15 bus</t>
  </si>
  <si>
    <t>Camper</t>
  </si>
  <si>
    <t>Biglietti da dieci corse</t>
  </si>
  <si>
    <t>…</t>
  </si>
  <si>
    <t>Corso della Giovecca, Palestro</t>
  </si>
  <si>
    <t>Posti auto 2011</t>
  </si>
  <si>
    <t>13 bus</t>
  </si>
  <si>
    <t>Park Corso Vittorio Veneto</t>
  </si>
  <si>
    <t>Fonte: nostre elaborazioni su dati A.C.I.</t>
  </si>
  <si>
    <t>Tav. 14.1 - Veicoli circolanti nel Comune di Ferrara al 31/12. Anni 2000-2012</t>
  </si>
  <si>
    <t>Tav. 14.2 - Veicoli circolanti nel Comune di Ferrara - numeri indice rispetto al 2000=100. Anni 2000-2012</t>
  </si>
  <si>
    <t>Tav. 14.3 - Veicoli nuovi immatricolati nell'anno nel Comune di Ferrara. Anni 2000-2012</t>
  </si>
  <si>
    <t>Tav. 14.4 - Veicoli nuovi immatricolati nell'anno nel Comune di Ferrara - numeri indice rispetto al 2000=100. Anni 2000-2012</t>
  </si>
  <si>
    <t xml:space="preserve">   - da trasporto</t>
  </si>
  <si>
    <t xml:space="preserve">   - da lavoro</t>
  </si>
  <si>
    <t xml:space="preserve">   - da diporto</t>
  </si>
  <si>
    <t>passeggeri</t>
  </si>
  <si>
    <t>Fonte: A.C.I. (formalità 15)</t>
  </si>
  <si>
    <t>Posto in graduatoria</t>
  </si>
  <si>
    <t>valori assoluti</t>
  </si>
  <si>
    <t>valori percentuali su totale generale</t>
  </si>
  <si>
    <t>valori percentuali per fabbrica</t>
  </si>
  <si>
    <t xml:space="preserve">Fabbrica </t>
  </si>
  <si>
    <t>1</t>
  </si>
  <si>
    <t>PUNTO</t>
  </si>
  <si>
    <t>FIAT</t>
  </si>
  <si>
    <t>2</t>
  </si>
  <si>
    <t>PANDA</t>
  </si>
  <si>
    <t>3</t>
  </si>
  <si>
    <t>GOLF</t>
  </si>
  <si>
    <t>VOLKSWAGEN</t>
  </si>
  <si>
    <t>4</t>
  </si>
  <si>
    <t>FIESTA</t>
  </si>
  <si>
    <t>FORD</t>
  </si>
  <si>
    <t>5</t>
  </si>
  <si>
    <t>YARIS</t>
  </si>
  <si>
    <t>TOYOTA</t>
  </si>
  <si>
    <t>6</t>
  </si>
  <si>
    <t>POLO</t>
  </si>
  <si>
    <t>7</t>
  </si>
  <si>
    <t>GRANDE PUNTO</t>
  </si>
  <si>
    <t>8</t>
  </si>
  <si>
    <t>CORSA</t>
  </si>
  <si>
    <t>OPEL</t>
  </si>
  <si>
    <t>9</t>
  </si>
  <si>
    <t>CLIO</t>
  </si>
  <si>
    <t>RENAULT</t>
  </si>
  <si>
    <t>10</t>
  </si>
  <si>
    <t>C3</t>
  </si>
  <si>
    <t>CITROEN</t>
  </si>
  <si>
    <t>11</t>
  </si>
  <si>
    <t>FOCUS</t>
  </si>
  <si>
    <t>12</t>
  </si>
  <si>
    <t>ASTRA</t>
  </si>
  <si>
    <t>13</t>
  </si>
  <si>
    <t>CLASSE A</t>
  </si>
  <si>
    <t>MERCEDES</t>
  </si>
  <si>
    <t>14</t>
  </si>
  <si>
    <t>15</t>
  </si>
  <si>
    <t>Y</t>
  </si>
  <si>
    <t>LANCIA</t>
  </si>
  <si>
    <t>16</t>
  </si>
  <si>
    <t>MULTIPLA</t>
  </si>
  <si>
    <t>17</t>
  </si>
  <si>
    <t>YPSILON</t>
  </si>
  <si>
    <t>18</t>
  </si>
  <si>
    <t>PEUGEOT</t>
  </si>
  <si>
    <t>19</t>
  </si>
  <si>
    <t>SEICENTO</t>
  </si>
  <si>
    <t>20</t>
  </si>
  <si>
    <t>SCENIC</t>
  </si>
  <si>
    <t>21</t>
  </si>
  <si>
    <t>SERIE 3</t>
  </si>
  <si>
    <t>BMW</t>
  </si>
  <si>
    <t>22</t>
  </si>
  <si>
    <t>MICRA</t>
  </si>
  <si>
    <t>NISSAN</t>
  </si>
  <si>
    <t>23</t>
  </si>
  <si>
    <t>FORTWO</t>
  </si>
  <si>
    <t>SMART</t>
  </si>
  <si>
    <t>24</t>
  </si>
  <si>
    <t>BRAVO</t>
  </si>
  <si>
    <t>25</t>
  </si>
  <si>
    <t>26</t>
  </si>
  <si>
    <t>MATIZ</t>
  </si>
  <si>
    <t>CHEVROLET</t>
  </si>
  <si>
    <t>27</t>
  </si>
  <si>
    <t>UNO</t>
  </si>
  <si>
    <t>28</t>
  </si>
  <si>
    <t>ZAFIRA</t>
  </si>
  <si>
    <t>29</t>
  </si>
  <si>
    <t>KA</t>
  </si>
  <si>
    <t>30</t>
  </si>
  <si>
    <t>A4</t>
  </si>
  <si>
    <t>AUDI</t>
  </si>
  <si>
    <t>31</t>
  </si>
  <si>
    <t>MERIVA</t>
  </si>
  <si>
    <t>32</t>
  </si>
  <si>
    <t>A3</t>
  </si>
  <si>
    <t>33</t>
  </si>
  <si>
    <t>CLASSE C</t>
  </si>
  <si>
    <t>34</t>
  </si>
  <si>
    <t>MEGANE</t>
  </si>
  <si>
    <t>35</t>
  </si>
  <si>
    <t>PASSAT</t>
  </si>
  <si>
    <t>36</t>
  </si>
  <si>
    <t>IBIZA</t>
  </si>
  <si>
    <t>SEAT</t>
  </si>
  <si>
    <t>37</t>
  </si>
  <si>
    <t>TWINGO</t>
  </si>
  <si>
    <t>38</t>
  </si>
  <si>
    <t>ALFA ROMEO</t>
  </si>
  <si>
    <t>39</t>
  </si>
  <si>
    <t>MINI</t>
  </si>
  <si>
    <t>40</t>
  </si>
  <si>
    <t>CINQUECENTO</t>
  </si>
  <si>
    <t>41</t>
  </si>
  <si>
    <t>XSARA</t>
  </si>
  <si>
    <t>42</t>
  </si>
  <si>
    <t>AYGO</t>
  </si>
  <si>
    <t>43</t>
  </si>
  <si>
    <t>MUSA</t>
  </si>
  <si>
    <t>44</t>
  </si>
  <si>
    <t>AGILA</t>
  </si>
  <si>
    <t>45</t>
  </si>
  <si>
    <t>CLASSE E</t>
  </si>
  <si>
    <t>46</t>
  </si>
  <si>
    <t>RAV4</t>
  </si>
  <si>
    <t>47</t>
  </si>
  <si>
    <t>COROLLA</t>
  </si>
  <si>
    <t>48</t>
  </si>
  <si>
    <t>49</t>
  </si>
  <si>
    <t>QASHQAI</t>
  </si>
  <si>
    <t>50</t>
  </si>
  <si>
    <t>STILO</t>
  </si>
  <si>
    <t>Fabbrica</t>
  </si>
  <si>
    <t>valori %</t>
  </si>
  <si>
    <t>HYUNDAI</t>
  </si>
  <si>
    <t>VOLVO</t>
  </si>
  <si>
    <t>SUZUKI</t>
  </si>
  <si>
    <t>KIA</t>
  </si>
  <si>
    <t>HONDA</t>
  </si>
  <si>
    <t>SKODA</t>
  </si>
  <si>
    <t>MAZDA</t>
  </si>
  <si>
    <t>LAND ROVER</t>
  </si>
  <si>
    <t>AUTOBIANCHI</t>
  </si>
  <si>
    <t>MITSUBISHI</t>
  </si>
  <si>
    <t>DACIA</t>
  </si>
  <si>
    <t>JEEP</t>
  </si>
  <si>
    <t>ROVER</t>
  </si>
  <si>
    <t>PORSCHE</t>
  </si>
  <si>
    <t>CHRYSLER</t>
  </si>
  <si>
    <t>SAAB</t>
  </si>
  <si>
    <t>SUBARU</t>
  </si>
  <si>
    <t>DAIHATSU</t>
  </si>
  <si>
    <t>JAGUAR</t>
  </si>
  <si>
    <t>INNOCENTI</t>
  </si>
  <si>
    <t>TATA ENG</t>
  </si>
  <si>
    <t>DR</t>
  </si>
  <si>
    <t>SSANGYONG</t>
  </si>
  <si>
    <t>DODGE</t>
  </si>
  <si>
    <t>FERRARI</t>
  </si>
  <si>
    <t>MASERATI</t>
  </si>
  <si>
    <t>MG</t>
  </si>
  <si>
    <t>LEXUS</t>
  </si>
  <si>
    <t>SIMCA</t>
  </si>
  <si>
    <t>AUSTIN</t>
  </si>
  <si>
    <t>IVECO</t>
  </si>
  <si>
    <t>NSU</t>
  </si>
  <si>
    <t>ALTRE FABBRICHE</t>
  </si>
  <si>
    <t>NON IDENTIFICATA</t>
  </si>
  <si>
    <t>Totale complessivo</t>
  </si>
  <si>
    <t>FONTE: nostre elaborazioni su dati ACI</t>
  </si>
  <si>
    <t>Modello</t>
  </si>
  <si>
    <r>
      <t xml:space="preserve">Tav. 14.11 - Quantità merci in transito negli scali fluviali dell'Idrovia Ferrarese </t>
    </r>
    <r>
      <rPr>
        <b/>
        <vertAlign val="superscript"/>
        <sz val="10"/>
        <rFont val="Verdana"/>
        <family val="2"/>
      </rPr>
      <t>1</t>
    </r>
  </si>
  <si>
    <t>Tav. 14.8 - Aree di parcheggio a pagamento gestite da Ferrara TUA Spa, secondo le tipologie. Situazione al 31/12</t>
  </si>
  <si>
    <t>Tav. 14.7 - Classifica dei primi 50 marchi di fabbrica di automobili circolanti nel comune di Ferrara al 31/12/2012</t>
  </si>
  <si>
    <t>Tav. 14.6 - Classifica dei primi 50 modelli di automobili più diffusi nel comune di Ferrara, circolanti al 31/12/2012</t>
  </si>
  <si>
    <t>Benzina</t>
  </si>
  <si>
    <t>Benzina o gas liquido</t>
  </si>
  <si>
    <t>Benzina o metano</t>
  </si>
  <si>
    <t>Gasolio</t>
  </si>
  <si>
    <t>Altra alimentazione</t>
  </si>
  <si>
    <t>Dato non identificato</t>
  </si>
  <si>
    <t>valori percentuali</t>
  </si>
  <si>
    <t>Tav. 14.5 - Veicoli circolanti nel comune di Ferrara per tipo di veicolo e alimentazione al 31/12/2012</t>
  </si>
  <si>
    <t>Biglietti giornalieri</t>
  </si>
  <si>
    <t>Tav. 14.9 - Trasporto pubblico urbano ed extraurbano - Biglietti venduti negli anni 2003-2012</t>
  </si>
  <si>
    <t>Tav. 14.10 - Trasporto pubblico urbano ed extraurbano - Bus impiegati, posti offerti e passeggeri - Anni 2003-2012</t>
  </si>
  <si>
    <t>Posti auto 2012</t>
  </si>
  <si>
    <r>
      <t>Park Rampari S. Rocco</t>
    </r>
    <r>
      <rPr>
        <i/>
        <sz val="8"/>
        <rFont val="Verdana"/>
        <family val="2"/>
      </rPr>
      <t xml:space="preserve"> </t>
    </r>
    <r>
      <rPr>
        <i/>
        <sz val="10"/>
        <rFont val="Verdana"/>
        <family val="2"/>
      </rPr>
      <t xml:space="preserve"> - </t>
    </r>
    <r>
      <rPr>
        <sz val="10"/>
        <rFont val="Verdana"/>
        <family val="2"/>
      </rPr>
      <t>Mammuth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</si>
</sst>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#,##0.0"/>
    <numFmt numFmtId="168" formatCode="#,##0.0;[Red]\-#,##0.0"/>
    <numFmt numFmtId="169" formatCode="#,##0__"/>
    <numFmt numFmtId="170" formatCode="#,##0.0__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_-* #,##0.0_-;\-* #,##0.0_-;_-* &quot;-&quot;??_-;_-@_-"/>
    <numFmt numFmtId="175" formatCode="_-* #,##0.000_-;\-* #,##0.000_-;_-* &quot;-&quot;??_-;_-@_-"/>
    <numFmt numFmtId="176" formatCode="_-* #,##0_-;\-* #,##0_-;_-* &quot;-&quot;??_-;_-@_-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000_-;\-* #,##0.0000_-;_-* &quot;-&quot;??_-;_-@_-"/>
    <numFmt numFmtId="186" formatCode="0.000%"/>
    <numFmt numFmtId="187" formatCode="_-* #,##0.00000_-;\-* #,##0.00000_-;_-* &quot;-&quot;??_-;_-@_-"/>
    <numFmt numFmtId="188" formatCode="0.0000%"/>
    <numFmt numFmtId="189" formatCode="h\.mm\.ss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vertAlign val="superscript"/>
      <sz val="10"/>
      <name val="Verdana"/>
      <family val="2"/>
    </font>
    <font>
      <sz val="10"/>
      <color indexed="10"/>
      <name val="Verdana"/>
      <family val="2"/>
    </font>
    <font>
      <b/>
      <sz val="1.25"/>
      <name val="Verdana"/>
      <family val="2"/>
    </font>
    <font>
      <sz val="3.5"/>
      <name val="Times New Roman"/>
      <family val="1"/>
    </font>
    <font>
      <sz val="1.5"/>
      <name val="Times New Roman"/>
      <family val="1"/>
    </font>
    <font>
      <sz val="2"/>
      <name val="Times New Roman"/>
      <family val="1"/>
    </font>
    <font>
      <b/>
      <sz val="1.75"/>
      <name val="Verdana"/>
      <family val="2"/>
    </font>
    <font>
      <sz val="4.75"/>
      <name val="Times New Roman"/>
      <family val="1"/>
    </font>
    <font>
      <sz val="2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20" applyFont="1">
      <alignment/>
      <protection/>
    </xf>
    <xf numFmtId="0" fontId="8" fillId="0" borderId="1" xfId="20" applyFont="1" applyBorder="1">
      <alignment/>
      <protection/>
    </xf>
    <xf numFmtId="0" fontId="7" fillId="0" borderId="1" xfId="20" applyFont="1" applyBorder="1">
      <alignment/>
      <protection/>
    </xf>
    <xf numFmtId="0" fontId="7" fillId="0" borderId="0" xfId="20" applyFont="1" applyBorder="1">
      <alignment/>
      <protection/>
    </xf>
    <xf numFmtId="169" fontId="7" fillId="0" borderId="0" xfId="20" applyNumberFormat="1" applyFont="1" applyBorder="1">
      <alignment/>
      <protection/>
    </xf>
    <xf numFmtId="3" fontId="7" fillId="0" borderId="0" xfId="20" applyNumberFormat="1" applyFont="1">
      <alignment/>
      <protection/>
    </xf>
    <xf numFmtId="3" fontId="7" fillId="0" borderId="0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0" fontId="8" fillId="0" borderId="0" xfId="20" applyFont="1" applyAlignment="1">
      <alignment vertical="top"/>
      <protection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17" applyNumberFormat="1" applyFont="1" applyBorder="1" applyAlignment="1">
      <alignment horizontal="right" vertical="center"/>
    </xf>
    <xf numFmtId="0" fontId="15" fillId="0" borderId="0" xfId="20" applyFont="1">
      <alignment/>
      <protection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3" fontId="7" fillId="0" borderId="0" xfId="17" applyNumberFormat="1" applyFont="1" applyBorder="1" applyAlignment="1">
      <alignment horizontal="right" vertical="center"/>
    </xf>
    <xf numFmtId="3" fontId="7" fillId="0" borderId="0" xfId="17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20" applyFont="1" applyBorder="1" applyAlignment="1">
      <alignment horizontal="center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7" fillId="0" borderId="3" xfId="20" applyFont="1" applyBorder="1">
      <alignment/>
      <protection/>
    </xf>
    <xf numFmtId="0" fontId="7" fillId="0" borderId="3" xfId="20" applyFont="1" applyBorder="1" applyAlignment="1">
      <alignment horizontal="right" vertical="center"/>
      <protection/>
    </xf>
    <xf numFmtId="0" fontId="15" fillId="0" borderId="0" xfId="20" applyFont="1" applyAlignment="1">
      <alignment horizontal="center"/>
      <protection/>
    </xf>
    <xf numFmtId="169" fontId="7" fillId="0" borderId="1" xfId="20" applyNumberFormat="1" applyFont="1" applyBorder="1">
      <alignment/>
      <protection/>
    </xf>
    <xf numFmtId="168" fontId="7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7" fillId="0" borderId="2" xfId="21" applyFont="1" applyBorder="1">
      <alignment/>
      <protection/>
    </xf>
    <xf numFmtId="0" fontId="7" fillId="0" borderId="0" xfId="21" applyFont="1">
      <alignment/>
      <protection/>
    </xf>
    <xf numFmtId="0" fontId="15" fillId="0" borderId="0" xfId="21" applyFont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169" fontId="7" fillId="0" borderId="0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0" borderId="0" xfId="21" applyNumberFormat="1" applyFont="1">
      <alignment/>
      <protection/>
    </xf>
    <xf numFmtId="0" fontId="8" fillId="0" borderId="1" xfId="21" applyFont="1" applyBorder="1">
      <alignment/>
      <protection/>
    </xf>
    <xf numFmtId="169" fontId="7" fillId="0" borderId="1" xfId="21" applyNumberFormat="1" applyFont="1" applyBorder="1">
      <alignment/>
      <protection/>
    </xf>
    <xf numFmtId="3" fontId="7" fillId="0" borderId="1" xfId="21" applyNumberFormat="1" applyFont="1" applyBorder="1">
      <alignment/>
      <protection/>
    </xf>
    <xf numFmtId="170" fontId="7" fillId="0" borderId="0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17" applyNumberFormat="1" applyFont="1" applyBorder="1" applyAlignment="1">
      <alignment horizontal="right" vertical="center"/>
    </xf>
    <xf numFmtId="3" fontId="7" fillId="0" borderId="1" xfId="17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20" applyFont="1" applyBorder="1">
      <alignment/>
      <protection/>
    </xf>
    <xf numFmtId="0" fontId="9" fillId="0" borderId="0" xfId="21" applyFont="1">
      <alignment/>
      <protection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1" fontId="7" fillId="0" borderId="0" xfId="0" applyNumberFormat="1" applyFont="1" applyBorder="1" applyAlignment="1" quotePrefix="1">
      <alignment horizontal="center"/>
    </xf>
    <xf numFmtId="176" fontId="7" fillId="0" borderId="0" xfId="17" applyNumberFormat="1" applyFont="1" applyBorder="1" applyAlignment="1">
      <alignment/>
    </xf>
    <xf numFmtId="178" fontId="7" fillId="0" borderId="0" xfId="22" applyNumberFormat="1" applyFont="1" applyBorder="1" applyAlignment="1">
      <alignment/>
    </xf>
    <xf numFmtId="178" fontId="7" fillId="0" borderId="0" xfId="22" applyNumberFormat="1" applyFont="1" applyFill="1" applyBorder="1" applyAlignment="1">
      <alignment/>
    </xf>
    <xf numFmtId="1" fontId="7" fillId="0" borderId="1" xfId="0" applyNumberFormat="1" applyFont="1" applyBorder="1" applyAlignment="1" quotePrefix="1">
      <alignment horizontal="center"/>
    </xf>
    <xf numFmtId="176" fontId="7" fillId="0" borderId="1" xfId="17" applyNumberFormat="1" applyFont="1" applyBorder="1" applyAlignment="1">
      <alignment/>
    </xf>
    <xf numFmtId="178" fontId="7" fillId="0" borderId="1" xfId="22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78" fontId="7" fillId="0" borderId="1" xfId="22" applyNumberFormat="1" applyFont="1" applyFill="1" applyBorder="1" applyAlignment="1">
      <alignment/>
    </xf>
    <xf numFmtId="9" fontId="7" fillId="0" borderId="3" xfId="22" applyFont="1" applyFill="1" applyBorder="1" applyAlignment="1">
      <alignment/>
    </xf>
    <xf numFmtId="176" fontId="7" fillId="0" borderId="0" xfId="17" applyNumberFormat="1" applyFont="1" applyAlignment="1">
      <alignment/>
    </xf>
    <xf numFmtId="178" fontId="7" fillId="0" borderId="0" xfId="22" applyNumberFormat="1" applyFont="1" applyAlignment="1">
      <alignment/>
    </xf>
    <xf numFmtId="176" fontId="7" fillId="0" borderId="3" xfId="17" applyNumberFormat="1" applyFont="1" applyBorder="1" applyAlignment="1">
      <alignment/>
    </xf>
    <xf numFmtId="178" fontId="7" fillId="0" borderId="3" xfId="22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43" fontId="7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20" applyFont="1" applyBorder="1" applyAlignment="1">
      <alignment wrapText="1"/>
      <protection/>
    </xf>
    <xf numFmtId="169" fontId="7" fillId="0" borderId="0" xfId="21" applyNumberFormat="1" applyFont="1" applyBorder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0" fontId="7" fillId="0" borderId="3" xfId="0" applyFont="1" applyFill="1" applyBorder="1" applyAlignment="1">
      <alignment/>
    </xf>
    <xf numFmtId="0" fontId="7" fillId="0" borderId="3" xfId="20" applyFont="1" applyBorder="1" applyAlignment="1">
      <alignment horizontal="center" wrapText="1"/>
      <protection/>
    </xf>
    <xf numFmtId="0" fontId="7" fillId="0" borderId="2" xfId="0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Normale_2_serie storica veicoli ferrara" xfId="20"/>
    <cellStyle name="Normale_serie storica com prov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Veicoli circolanti nel Comune di Ferrara numeri indici rispetto al 1997=100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3940"/>
        <c:axId val="3275461"/>
      </c:lineChart>
      <c:cat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275461"/>
        <c:crosses val="autoZero"/>
        <c:auto val="1"/>
        <c:lblOffset val="100"/>
        <c:noMultiLvlLbl val="0"/>
      </c:catAx>
      <c:valAx>
        <c:axId val="327546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639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Veicoli circolanti nella Provincia di Ferrara
numeri indicirispetto al 1997=100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'tav.14.2ok'!#REF!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'tav.14.2ok'!#REF!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'tav.14.2ok'!#REF!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479150"/>
        <c:axId val="63985759"/>
      </c:line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94791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14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124575" y="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495300</xdr:colOff>
      <xdr:row>0</xdr:row>
      <xdr:rowOff>0</xdr:rowOff>
    </xdr:from>
    <xdr:to>
      <xdr:col>23</xdr:col>
      <xdr:colOff>209550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763125" y="0"/>
        <a:ext cx="4514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 topLeftCell="A1">
      <selection activeCell="A32" sqref="A32"/>
    </sheetView>
  </sheetViews>
  <sheetFormatPr defaultColWidth="9.140625" defaultRowHeight="12.75"/>
  <cols>
    <col min="1" max="1" width="25.28125" style="1" customWidth="1"/>
    <col min="2" max="14" width="8.7109375" style="1" customWidth="1"/>
    <col min="15" max="16384" width="8.00390625" style="1" customWidth="1"/>
  </cols>
  <sheetData>
    <row r="1" ht="19.5" customHeight="1">
      <c r="A1" s="9" t="s">
        <v>107</v>
      </c>
    </row>
    <row r="2" spans="1:14" ht="15" customHeight="1">
      <c r="A2" s="75"/>
      <c r="B2" s="76">
        <v>2000</v>
      </c>
      <c r="C2" s="76">
        <v>2001</v>
      </c>
      <c r="D2" s="76">
        <v>2002</v>
      </c>
      <c r="E2" s="76">
        <v>2003</v>
      </c>
      <c r="F2" s="76">
        <v>2004</v>
      </c>
      <c r="G2" s="76">
        <v>2005</v>
      </c>
      <c r="H2" s="76">
        <v>2006</v>
      </c>
      <c r="I2" s="76">
        <v>2007</v>
      </c>
      <c r="J2" s="76">
        <v>2008</v>
      </c>
      <c r="K2" s="76">
        <v>2009</v>
      </c>
      <c r="L2" s="76">
        <v>2010</v>
      </c>
      <c r="M2" s="76">
        <v>2011</v>
      </c>
      <c r="N2" s="76">
        <v>2012</v>
      </c>
    </row>
    <row r="3" spans="1:6" ht="12.75">
      <c r="A3" s="4"/>
      <c r="D3" s="77"/>
      <c r="F3" s="4"/>
    </row>
    <row r="4" spans="1:14" ht="12.75">
      <c r="A4" s="126" t="s">
        <v>0</v>
      </c>
      <c r="B4" s="5">
        <v>80839</v>
      </c>
      <c r="C4" s="6">
        <v>81482</v>
      </c>
      <c r="D4" s="6">
        <v>81477</v>
      </c>
      <c r="E4" s="6">
        <v>82039</v>
      </c>
      <c r="F4" s="7">
        <v>82563</v>
      </c>
      <c r="G4" s="7">
        <v>82678</v>
      </c>
      <c r="H4" s="7">
        <v>83207</v>
      </c>
      <c r="I4" s="6">
        <v>83199</v>
      </c>
      <c r="J4" s="6">
        <v>83335</v>
      </c>
      <c r="K4" s="6">
        <v>83340</v>
      </c>
      <c r="L4" s="6">
        <v>83379</v>
      </c>
      <c r="M4" s="6">
        <v>83991</v>
      </c>
      <c r="N4" s="6">
        <v>83411</v>
      </c>
    </row>
    <row r="5" spans="1:14" ht="12.75">
      <c r="A5" s="126" t="s">
        <v>2</v>
      </c>
      <c r="B5" s="5">
        <v>404</v>
      </c>
      <c r="C5" s="6">
        <v>409</v>
      </c>
      <c r="D5" s="6">
        <v>427</v>
      </c>
      <c r="E5" s="6">
        <v>433</v>
      </c>
      <c r="F5" s="7">
        <v>433</v>
      </c>
      <c r="G5" s="7">
        <v>431</v>
      </c>
      <c r="H5" s="7">
        <v>417</v>
      </c>
      <c r="I5" s="7">
        <v>377</v>
      </c>
      <c r="J5" s="7">
        <v>396</v>
      </c>
      <c r="K5" s="7">
        <v>134</v>
      </c>
      <c r="L5" s="7">
        <v>141</v>
      </c>
      <c r="M5" s="7">
        <v>148</v>
      </c>
      <c r="N5" s="7">
        <v>157</v>
      </c>
    </row>
    <row r="6" spans="1:14" ht="25.5">
      <c r="A6" s="126" t="s">
        <v>91</v>
      </c>
      <c r="B6" s="5">
        <v>7631</v>
      </c>
      <c r="C6" s="6">
        <v>7962</v>
      </c>
      <c r="D6" s="6">
        <v>8468</v>
      </c>
      <c r="E6" s="6">
        <v>8861</v>
      </c>
      <c r="F6" s="7">
        <v>9051</v>
      </c>
      <c r="G6" s="7">
        <v>9069</v>
      </c>
      <c r="H6" s="7">
        <v>9079</v>
      </c>
      <c r="I6" s="7">
        <v>9137</v>
      </c>
      <c r="J6" s="7">
        <v>9088</v>
      </c>
      <c r="K6" s="7">
        <v>8929</v>
      </c>
      <c r="L6" s="7">
        <v>8771</v>
      </c>
      <c r="M6" s="7">
        <v>8886</v>
      </c>
      <c r="N6" s="7">
        <v>8926</v>
      </c>
    </row>
    <row r="7" spans="1:14" ht="12.75">
      <c r="A7" s="126" t="s">
        <v>3</v>
      </c>
      <c r="B7" s="5">
        <v>269</v>
      </c>
      <c r="C7" s="6">
        <v>277</v>
      </c>
      <c r="D7" s="6">
        <v>281</v>
      </c>
      <c r="E7" s="6">
        <v>299</v>
      </c>
      <c r="F7" s="7">
        <v>295</v>
      </c>
      <c r="G7" s="7">
        <v>292</v>
      </c>
      <c r="H7" s="7">
        <v>271</v>
      </c>
      <c r="I7" s="7">
        <v>279</v>
      </c>
      <c r="J7" s="7">
        <v>286</v>
      </c>
      <c r="K7" s="7">
        <v>288</v>
      </c>
      <c r="L7" s="7">
        <v>299</v>
      </c>
      <c r="M7" s="7">
        <v>286</v>
      </c>
      <c r="N7" s="7">
        <v>294</v>
      </c>
    </row>
    <row r="8" spans="1:14" ht="12.75">
      <c r="A8" s="126" t="s">
        <v>7</v>
      </c>
      <c r="B8" s="5">
        <v>2751</v>
      </c>
      <c r="C8" s="6">
        <v>2679</v>
      </c>
      <c r="D8" s="6">
        <v>2672</v>
      </c>
      <c r="E8" s="6">
        <v>2645</v>
      </c>
      <c r="F8" s="7">
        <v>2574</v>
      </c>
      <c r="G8" s="7">
        <v>2532</v>
      </c>
      <c r="H8" s="7">
        <v>2430</v>
      </c>
      <c r="I8" s="7">
        <v>2389</v>
      </c>
      <c r="J8" s="7">
        <v>2383</v>
      </c>
      <c r="K8" s="7">
        <v>626</v>
      </c>
      <c r="L8" s="7">
        <v>637</v>
      </c>
      <c r="M8" s="7">
        <v>685</v>
      </c>
      <c r="N8" s="7">
        <v>716</v>
      </c>
    </row>
    <row r="9" spans="1:14" ht="12.75">
      <c r="A9" s="126" t="s">
        <v>4</v>
      </c>
      <c r="B9" s="5">
        <v>7673</v>
      </c>
      <c r="C9" s="6">
        <v>8676</v>
      </c>
      <c r="D9" s="6">
        <v>9491</v>
      </c>
      <c r="E9" s="6">
        <v>10294</v>
      </c>
      <c r="F9" s="7">
        <v>11055</v>
      </c>
      <c r="G9" s="7">
        <v>11815</v>
      </c>
      <c r="H9" s="7">
        <v>12342</v>
      </c>
      <c r="I9" s="7">
        <v>12772</v>
      </c>
      <c r="J9" s="7">
        <v>12981</v>
      </c>
      <c r="K9" s="7">
        <v>13413</v>
      </c>
      <c r="L9" s="7">
        <v>13602</v>
      </c>
      <c r="M9" s="7">
        <v>13801</v>
      </c>
      <c r="N9" s="7">
        <v>13897</v>
      </c>
    </row>
    <row r="10" spans="1:14" ht="25.5">
      <c r="A10" s="126" t="s">
        <v>92</v>
      </c>
      <c r="B10" s="5">
        <v>289</v>
      </c>
      <c r="C10" s="6">
        <v>279</v>
      </c>
      <c r="D10" s="6">
        <v>276</v>
      </c>
      <c r="E10" s="6">
        <v>251</v>
      </c>
      <c r="F10" s="7">
        <v>233</v>
      </c>
      <c r="G10" s="7">
        <v>209</v>
      </c>
      <c r="H10" s="7">
        <v>211</v>
      </c>
      <c r="I10" s="7">
        <v>203</v>
      </c>
      <c r="J10" s="7">
        <v>207</v>
      </c>
      <c r="K10" s="7">
        <v>210</v>
      </c>
      <c r="L10" s="7">
        <v>203</v>
      </c>
      <c r="M10" s="7">
        <v>196</v>
      </c>
      <c r="N10" s="7">
        <v>189</v>
      </c>
    </row>
    <row r="11" spans="1:14" ht="12.75">
      <c r="A11" s="126" t="s">
        <v>5</v>
      </c>
      <c r="B11" s="5">
        <v>8</v>
      </c>
      <c r="C11" s="6">
        <v>8</v>
      </c>
      <c r="D11" s="6">
        <v>8</v>
      </c>
      <c r="E11" s="6">
        <v>8</v>
      </c>
      <c r="F11" s="7">
        <v>8</v>
      </c>
      <c r="G11" s="7">
        <v>8</v>
      </c>
      <c r="H11" s="7">
        <v>8</v>
      </c>
      <c r="I11" s="7">
        <v>8</v>
      </c>
      <c r="J11" s="7">
        <v>8</v>
      </c>
      <c r="K11" s="7">
        <v>8</v>
      </c>
      <c r="L11" s="7">
        <v>8</v>
      </c>
      <c r="M11" s="7">
        <v>0</v>
      </c>
      <c r="N11" s="7">
        <v>0</v>
      </c>
    </row>
    <row r="12" spans="1:14" ht="12.75">
      <c r="A12" s="4"/>
      <c r="B12" s="5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6</v>
      </c>
      <c r="B13" s="5">
        <v>99864</v>
      </c>
      <c r="C13" s="6">
        <v>101772</v>
      </c>
      <c r="D13" s="6">
        <v>103100</v>
      </c>
      <c r="E13" s="6">
        <v>104830</v>
      </c>
      <c r="F13" s="7">
        <v>106212</v>
      </c>
      <c r="G13" s="7">
        <v>107034</v>
      </c>
      <c r="H13" s="7">
        <v>107965</v>
      </c>
      <c r="I13" s="7">
        <v>108364</v>
      </c>
      <c r="J13" s="7">
        <v>108684</v>
      </c>
      <c r="K13" s="7">
        <v>106948</v>
      </c>
      <c r="L13" s="7">
        <v>107040</v>
      </c>
      <c r="M13" s="7">
        <v>107993</v>
      </c>
      <c r="N13" s="7">
        <v>107590</v>
      </c>
    </row>
    <row r="14" spans="1:14" ht="12.75">
      <c r="A14" s="3"/>
      <c r="B14" s="78"/>
      <c r="C14" s="8"/>
      <c r="D14" s="8"/>
      <c r="E14" s="8"/>
      <c r="F14" s="8"/>
      <c r="G14" s="8"/>
      <c r="H14" s="8"/>
      <c r="I14" s="8"/>
      <c r="J14" s="8"/>
      <c r="K14" s="8"/>
      <c r="L14" s="3"/>
      <c r="M14" s="3"/>
      <c r="N14" s="3"/>
    </row>
    <row r="15" spans="1:5" ht="12.75">
      <c r="A15" s="101" t="s">
        <v>1</v>
      </c>
      <c r="B15" s="5"/>
      <c r="C15" s="7"/>
      <c r="D15" s="7"/>
      <c r="E15" s="7"/>
    </row>
    <row r="17" ht="12.75">
      <c r="A17" s="58"/>
    </row>
    <row r="18" ht="12.75">
      <c r="A18" s="58"/>
    </row>
    <row r="19" ht="12.75">
      <c r="A19" s="58"/>
    </row>
  </sheetData>
  <printOptions/>
  <pageMargins left="0.3937007874015748" right="0.4724409448818898" top="0.69" bottom="0.66" header="0.5118110236220472" footer="0.5118110236220472"/>
  <pageSetup fitToHeight="2" fitToWidth="2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G15" sqref="A3:G15"/>
    </sheetView>
  </sheetViews>
  <sheetFormatPr defaultColWidth="9.140625" defaultRowHeight="12.75"/>
  <cols>
    <col min="1" max="1" width="16.28125" style="0" bestFit="1" customWidth="1"/>
    <col min="2" max="4" width="10.00390625" style="0" customWidth="1"/>
    <col min="5" max="5" width="11.140625" style="0" customWidth="1"/>
    <col min="6" max="6" width="11.28125" style="0" customWidth="1"/>
    <col min="7" max="7" width="12.140625" style="0" bestFit="1" customWidth="1"/>
  </cols>
  <sheetData>
    <row r="1" spans="1:7" ht="12.75">
      <c r="A1" s="32" t="s">
        <v>286</v>
      </c>
      <c r="B1" s="24"/>
      <c r="C1" s="24"/>
      <c r="D1" s="24"/>
      <c r="E1" s="24"/>
      <c r="F1" s="24"/>
      <c r="G1" s="24"/>
    </row>
    <row r="2" spans="1:19" ht="12.75">
      <c r="A2" s="151"/>
      <c r="B2" s="151"/>
      <c r="C2" s="151"/>
      <c r="D2" s="151"/>
      <c r="E2" s="151"/>
      <c r="F2" s="151"/>
      <c r="G2" s="15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2.75">
      <c r="A3" s="156"/>
      <c r="B3" s="158" t="s">
        <v>19</v>
      </c>
      <c r="C3" s="158"/>
      <c r="D3" s="158"/>
      <c r="E3" s="152" t="s">
        <v>20</v>
      </c>
      <c r="F3" s="154" t="s">
        <v>21</v>
      </c>
      <c r="G3" s="156" t="s">
        <v>22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157"/>
      <c r="B4" s="26" t="s">
        <v>23</v>
      </c>
      <c r="C4" s="26" t="s">
        <v>24</v>
      </c>
      <c r="D4" s="26" t="s">
        <v>25</v>
      </c>
      <c r="E4" s="153"/>
      <c r="F4" s="155"/>
      <c r="G4" s="15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52">
        <v>2003</v>
      </c>
      <c r="B5" s="27">
        <v>93</v>
      </c>
      <c r="C5" s="27">
        <v>220</v>
      </c>
      <c r="D5" s="27">
        <v>313</v>
      </c>
      <c r="E5" s="28">
        <v>13.7</v>
      </c>
      <c r="F5" s="27">
        <v>25608</v>
      </c>
      <c r="G5" s="27">
        <v>12960913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>
      <c r="A6" s="19">
        <v>2004</v>
      </c>
      <c r="B6" s="29">
        <v>101</v>
      </c>
      <c r="C6" s="29">
        <v>235</v>
      </c>
      <c r="D6" s="29">
        <v>336</v>
      </c>
      <c r="E6" s="30">
        <v>12.85</v>
      </c>
      <c r="F6" s="29">
        <v>24274</v>
      </c>
      <c r="G6" s="29">
        <v>13328855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19">
        <v>2005</v>
      </c>
      <c r="B7" s="29">
        <v>98</v>
      </c>
      <c r="C7" s="29">
        <v>241</v>
      </c>
      <c r="D7" s="29">
        <v>339</v>
      </c>
      <c r="E7" s="30">
        <v>13.25</v>
      </c>
      <c r="F7" s="29">
        <v>23992</v>
      </c>
      <c r="G7" s="29">
        <v>13498222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9">
        <v>2006</v>
      </c>
      <c r="B8" s="29">
        <v>94</v>
      </c>
      <c r="C8" s="29">
        <v>240</v>
      </c>
      <c r="D8" s="29">
        <v>334</v>
      </c>
      <c r="E8" s="30">
        <v>10.3</v>
      </c>
      <c r="F8" s="29">
        <v>24802</v>
      </c>
      <c r="G8" s="29">
        <f>8369218+4713732</f>
        <v>13082950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19">
        <v>2007</v>
      </c>
      <c r="B9" s="29">
        <v>80</v>
      </c>
      <c r="C9" s="29">
        <v>223</v>
      </c>
      <c r="D9" s="29">
        <v>303</v>
      </c>
      <c r="E9" s="30">
        <v>9.68</v>
      </c>
      <c r="F9" s="29">
        <v>22051</v>
      </c>
      <c r="G9" s="29">
        <f>8051995+4616196</f>
        <v>12668191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7" ht="12.75">
      <c r="A10" s="19">
        <v>2008</v>
      </c>
      <c r="B10" s="29">
        <v>80</v>
      </c>
      <c r="C10" s="29">
        <v>222</v>
      </c>
      <c r="D10" s="29">
        <v>302</v>
      </c>
      <c r="E10" s="53">
        <v>9.1</v>
      </c>
      <c r="F10" s="54">
        <f>6397+15338</f>
        <v>21735</v>
      </c>
      <c r="G10" s="29">
        <f>8445996+4910299</f>
        <v>13356295</v>
      </c>
    </row>
    <row r="11" spans="1:7" ht="12.75">
      <c r="A11" s="19">
        <v>2009</v>
      </c>
      <c r="B11" s="29">
        <v>79</v>
      </c>
      <c r="C11" s="29">
        <v>222</v>
      </c>
      <c r="D11" s="29">
        <v>301</v>
      </c>
      <c r="E11" s="53">
        <v>9.75</v>
      </c>
      <c r="F11" s="54">
        <v>21398</v>
      </c>
      <c r="G11" s="29">
        <v>12977952</v>
      </c>
    </row>
    <row r="12" spans="1:7" ht="12.75">
      <c r="A12" s="19">
        <v>2010</v>
      </c>
      <c r="B12" s="29">
        <v>82</v>
      </c>
      <c r="C12" s="29">
        <f>189+27</f>
        <v>216</v>
      </c>
      <c r="D12" s="29">
        <f>SUM(B12:C12)</f>
        <v>298</v>
      </c>
      <c r="E12" s="53">
        <v>9.8</v>
      </c>
      <c r="F12" s="54">
        <v>21940</v>
      </c>
      <c r="G12" s="29">
        <f>4921663+8836924</f>
        <v>13758587</v>
      </c>
    </row>
    <row r="13" spans="1:7" ht="12.75">
      <c r="A13" s="19">
        <v>2011</v>
      </c>
      <c r="B13" s="29">
        <v>75</v>
      </c>
      <c r="C13" s="29">
        <f>184+10+3+8+8</f>
        <v>213</v>
      </c>
      <c r="D13" s="29">
        <f>SUM(B13:C13)</f>
        <v>288</v>
      </c>
      <c r="E13" s="53">
        <v>10.4</v>
      </c>
      <c r="F13" s="54">
        <v>19008</v>
      </c>
      <c r="G13" s="29">
        <f>7849155+4193938</f>
        <v>12043093</v>
      </c>
    </row>
    <row r="14" spans="1:7" ht="12.75">
      <c r="A14" s="23">
        <v>2012</v>
      </c>
      <c r="B14" s="31">
        <v>75</v>
      </c>
      <c r="C14" s="31">
        <v>216</v>
      </c>
      <c r="D14" s="31">
        <f>SUM(B14:C14)</f>
        <v>291</v>
      </c>
      <c r="E14" s="55">
        <v>11.1</v>
      </c>
      <c r="F14" s="56">
        <f>73.58*D14</f>
        <v>21411.78</v>
      </c>
      <c r="G14" s="31">
        <f>7320015+4248495</f>
        <v>11568510</v>
      </c>
    </row>
    <row r="15" ht="12.75">
      <c r="A15" s="161" t="s">
        <v>85</v>
      </c>
    </row>
    <row r="16" spans="3:5" ht="12.75" hidden="1">
      <c r="C16" s="54">
        <v>75</v>
      </c>
      <c r="D16">
        <v>12.2</v>
      </c>
      <c r="E16">
        <f>C16*D16</f>
        <v>915</v>
      </c>
    </row>
    <row r="17" spans="3:5" ht="12.75" hidden="1">
      <c r="C17" s="54">
        <v>192</v>
      </c>
      <c r="D17">
        <v>10.6</v>
      </c>
      <c r="E17">
        <f aca="true" t="shared" si="0" ref="E17:E29">C17*D17</f>
        <v>2035.1999999999998</v>
      </c>
    </row>
    <row r="18" spans="3:5" ht="12.75" hidden="1">
      <c r="C18" s="54">
        <v>5</v>
      </c>
      <c r="D18">
        <v>10.5</v>
      </c>
      <c r="E18">
        <f t="shared" si="0"/>
        <v>52.5</v>
      </c>
    </row>
    <row r="19" spans="3:5" ht="12.75" hidden="1">
      <c r="C19" s="54">
        <v>8</v>
      </c>
      <c r="D19">
        <v>12.3</v>
      </c>
      <c r="E19">
        <f t="shared" si="0"/>
        <v>98.4</v>
      </c>
    </row>
    <row r="20" spans="3:6" ht="12.75" hidden="1">
      <c r="C20" s="66"/>
      <c r="D20">
        <v>75</v>
      </c>
      <c r="E20">
        <f t="shared" si="0"/>
        <v>0</v>
      </c>
      <c r="F20">
        <f aca="true" t="shared" si="1" ref="F20:F25">D20*E20</f>
        <v>0</v>
      </c>
    </row>
    <row r="21" spans="4:6" ht="12.75" hidden="1">
      <c r="D21">
        <v>184</v>
      </c>
      <c r="E21">
        <f t="shared" si="0"/>
        <v>0</v>
      </c>
      <c r="F21">
        <f t="shared" si="1"/>
        <v>0</v>
      </c>
    </row>
    <row r="22" spans="4:6" ht="12.75" hidden="1">
      <c r="D22">
        <v>10</v>
      </c>
      <c r="E22">
        <f t="shared" si="0"/>
        <v>0</v>
      </c>
      <c r="F22">
        <f t="shared" si="1"/>
        <v>0</v>
      </c>
    </row>
    <row r="23" spans="4:6" ht="12.75" hidden="1">
      <c r="D23">
        <v>3</v>
      </c>
      <c r="E23">
        <f t="shared" si="0"/>
        <v>0</v>
      </c>
      <c r="F23">
        <f t="shared" si="1"/>
        <v>0</v>
      </c>
    </row>
    <row r="24" spans="4:6" ht="12.75" hidden="1">
      <c r="D24">
        <v>8</v>
      </c>
      <c r="E24">
        <f t="shared" si="0"/>
        <v>0</v>
      </c>
      <c r="F24">
        <f t="shared" si="1"/>
        <v>0</v>
      </c>
    </row>
    <row r="25" spans="4:6" ht="12.75" hidden="1">
      <c r="D25">
        <v>8</v>
      </c>
      <c r="E25">
        <f t="shared" si="0"/>
        <v>0</v>
      </c>
      <c r="F25">
        <f t="shared" si="1"/>
        <v>0</v>
      </c>
    </row>
    <row r="26" spans="4:7" ht="12.75" hidden="1">
      <c r="D26">
        <f>SUM(D20:D25)</f>
        <v>288</v>
      </c>
      <c r="E26">
        <f t="shared" si="0"/>
        <v>0</v>
      </c>
      <c r="F26">
        <f>SUM(F20:F25)</f>
        <v>0</v>
      </c>
      <c r="G26">
        <f>F26/D26</f>
        <v>0</v>
      </c>
    </row>
    <row r="27" ht="12.75" hidden="1">
      <c r="E27">
        <f t="shared" si="0"/>
        <v>0</v>
      </c>
    </row>
    <row r="28" spans="4:5" ht="12.75" hidden="1">
      <c r="D28">
        <f>D26*66</f>
        <v>19008</v>
      </c>
      <c r="E28">
        <f t="shared" si="0"/>
        <v>0</v>
      </c>
    </row>
    <row r="29" spans="3:5" ht="12.75" hidden="1">
      <c r="C29">
        <v>11</v>
      </c>
      <c r="D29">
        <v>11.8</v>
      </c>
      <c r="E29">
        <f t="shared" si="0"/>
        <v>129.8</v>
      </c>
    </row>
    <row r="30" spans="2:5" ht="12.75" hidden="1">
      <c r="B30" s="66">
        <f>SUM(C17:C29)</f>
        <v>216</v>
      </c>
      <c r="C30" s="66">
        <f>SUM(C16:C29)</f>
        <v>291</v>
      </c>
      <c r="E30">
        <f>SUM(E16:E29)</f>
        <v>3230.9</v>
      </c>
    </row>
    <row r="31" ht="12.75" hidden="1">
      <c r="E31">
        <f>E30/C30</f>
        <v>11.10274914089347</v>
      </c>
    </row>
    <row r="32" ht="12.75" hidden="1"/>
  </sheetData>
  <mergeCells count="6">
    <mergeCell ref="A2:G2"/>
    <mergeCell ref="E3:E4"/>
    <mergeCell ref="F3:F4"/>
    <mergeCell ref="G3:G4"/>
    <mergeCell ref="B3:D3"/>
    <mergeCell ref="A3:A4"/>
  </mergeCells>
  <printOptions/>
  <pageMargins left="0.75" right="0.75" top="0.43" bottom="0.43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J29" sqref="J29"/>
    </sheetView>
  </sheetViews>
  <sheetFormatPr defaultColWidth="9.140625" defaultRowHeight="12.75"/>
  <cols>
    <col min="1" max="1" width="27.28125" style="37" customWidth="1"/>
    <col min="2" max="2" width="6.421875" style="37" customWidth="1"/>
    <col min="3" max="6" width="8.57421875" style="37" customWidth="1"/>
    <col min="7" max="15" width="7.7109375" style="37" customWidth="1"/>
    <col min="16" max="16384" width="9.140625" style="37" customWidth="1"/>
  </cols>
  <sheetData>
    <row r="1" spans="1:14" ht="16.5" customHeight="1">
      <c r="A1" s="72" t="s">
        <v>272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70"/>
      <c r="M1" s="35"/>
      <c r="N1" s="15"/>
    </row>
    <row r="2" spans="1:15" s="39" customFormat="1" ht="17.25" customHeight="1">
      <c r="A2" s="154" t="s">
        <v>73</v>
      </c>
      <c r="B2" s="152" t="s">
        <v>36</v>
      </c>
      <c r="C2" s="38" t="s">
        <v>74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 customHeight="1">
      <c r="A3" s="159"/>
      <c r="B3" s="160"/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71">
        <v>2011</v>
      </c>
      <c r="O3" s="15">
        <v>2012</v>
      </c>
    </row>
    <row r="4" spans="1:15" ht="17.25" customHeight="1">
      <c r="A4" s="64" t="s">
        <v>37</v>
      </c>
      <c r="B4" s="65" t="s">
        <v>38</v>
      </c>
      <c r="C4" s="61" t="s">
        <v>26</v>
      </c>
      <c r="D4" s="61" t="s">
        <v>26</v>
      </c>
      <c r="E4" s="61" t="s">
        <v>26</v>
      </c>
      <c r="F4" s="61" t="s">
        <v>26</v>
      </c>
      <c r="G4" s="62">
        <f>2000+3200</f>
        <v>5200</v>
      </c>
      <c r="H4" s="61" t="s">
        <v>26</v>
      </c>
      <c r="I4" s="61" t="s">
        <v>26</v>
      </c>
      <c r="J4" s="61" t="s">
        <v>26</v>
      </c>
      <c r="K4" s="61" t="s">
        <v>26</v>
      </c>
      <c r="L4" s="61" t="s">
        <v>26</v>
      </c>
      <c r="M4" s="61" t="s">
        <v>26</v>
      </c>
      <c r="N4" s="61" t="s">
        <v>26</v>
      </c>
      <c r="O4" s="61" t="s">
        <v>26</v>
      </c>
    </row>
    <row r="5" spans="1:15" ht="17.25" customHeight="1">
      <c r="A5" s="64" t="s">
        <v>39</v>
      </c>
      <c r="B5" s="65" t="s">
        <v>38</v>
      </c>
      <c r="C5" s="61" t="s">
        <v>26</v>
      </c>
      <c r="D5" s="61" t="s">
        <v>26</v>
      </c>
      <c r="E5" s="61" t="s">
        <v>26</v>
      </c>
      <c r="F5" s="61" t="s">
        <v>26</v>
      </c>
      <c r="G5" s="61" t="s">
        <v>26</v>
      </c>
      <c r="H5" s="61" t="s">
        <v>26</v>
      </c>
      <c r="I5" s="61" t="s">
        <v>26</v>
      </c>
      <c r="J5" s="61" t="s">
        <v>26</v>
      </c>
      <c r="K5" s="61" t="s">
        <v>26</v>
      </c>
      <c r="L5" s="61" t="s">
        <v>26</v>
      </c>
      <c r="M5" s="61" t="s">
        <v>26</v>
      </c>
      <c r="N5" s="61" t="s">
        <v>26</v>
      </c>
      <c r="O5" s="61" t="s">
        <v>26</v>
      </c>
    </row>
    <row r="6" spans="1:15" ht="17.25" customHeight="1">
      <c r="A6" s="64" t="s">
        <v>40</v>
      </c>
      <c r="B6" s="65"/>
      <c r="C6" s="61" t="s">
        <v>26</v>
      </c>
      <c r="D6" s="61" t="s">
        <v>26</v>
      </c>
      <c r="E6" s="61" t="s">
        <v>26</v>
      </c>
      <c r="F6" s="61" t="s">
        <v>26</v>
      </c>
      <c r="G6" s="61" t="s">
        <v>26</v>
      </c>
      <c r="H6" s="61" t="s">
        <v>26</v>
      </c>
      <c r="I6" s="61" t="s">
        <v>26</v>
      </c>
      <c r="J6" s="61" t="s">
        <v>26</v>
      </c>
      <c r="K6" s="61" t="s">
        <v>26</v>
      </c>
      <c r="L6" s="61" t="s">
        <v>26</v>
      </c>
      <c r="M6" s="61" t="s">
        <v>26</v>
      </c>
      <c r="N6" s="61" t="s">
        <v>26</v>
      </c>
      <c r="O6" s="61" t="s">
        <v>26</v>
      </c>
    </row>
    <row r="7" spans="1:15" ht="17.25" customHeight="1">
      <c r="A7" s="63" t="s">
        <v>41</v>
      </c>
      <c r="B7" s="65" t="s">
        <v>42</v>
      </c>
      <c r="C7" s="61" t="s">
        <v>26</v>
      </c>
      <c r="D7" s="61" t="s">
        <v>26</v>
      </c>
      <c r="E7" s="61" t="s">
        <v>26</v>
      </c>
      <c r="F7" s="61" t="s">
        <v>26</v>
      </c>
      <c r="G7" s="61" t="s">
        <v>26</v>
      </c>
      <c r="H7" s="62">
        <v>80</v>
      </c>
      <c r="I7" s="61" t="s">
        <v>26</v>
      </c>
      <c r="J7" s="61" t="s">
        <v>26</v>
      </c>
      <c r="K7" s="61" t="s">
        <v>26</v>
      </c>
      <c r="L7" s="61" t="s">
        <v>26</v>
      </c>
      <c r="M7" s="61" t="s">
        <v>26</v>
      </c>
      <c r="N7" s="61" t="s">
        <v>26</v>
      </c>
      <c r="O7" s="61" t="s">
        <v>26</v>
      </c>
    </row>
    <row r="8" spans="1:15" ht="17.25" customHeight="1">
      <c r="A8" s="63" t="s">
        <v>43</v>
      </c>
      <c r="B8" s="65" t="s">
        <v>38</v>
      </c>
      <c r="C8" s="62">
        <f>18448+39493+3511</f>
        <v>61452</v>
      </c>
      <c r="D8" s="62">
        <f>1156+4659+22132</f>
        <v>27947</v>
      </c>
      <c r="E8" s="62">
        <f>8911+17645</f>
        <v>26556</v>
      </c>
      <c r="F8" s="62">
        <f>10576+17149</f>
        <v>27725</v>
      </c>
      <c r="G8" s="62">
        <f>7200+25964</f>
        <v>33164</v>
      </c>
      <c r="H8" s="62">
        <f>860+10456+8170</f>
        <v>19486</v>
      </c>
      <c r="I8" s="61" t="s">
        <v>26</v>
      </c>
      <c r="J8" s="61" t="s">
        <v>26</v>
      </c>
      <c r="K8" s="61" t="s">
        <v>26</v>
      </c>
      <c r="L8" s="61" t="s">
        <v>26</v>
      </c>
      <c r="M8" s="61" t="s">
        <v>26</v>
      </c>
      <c r="N8" s="61" t="s">
        <v>26</v>
      </c>
      <c r="O8" s="61" t="s">
        <v>26</v>
      </c>
    </row>
    <row r="9" spans="1:15" ht="17.25" customHeight="1">
      <c r="A9" s="63" t="s">
        <v>44</v>
      </c>
      <c r="B9" s="65" t="s">
        <v>38</v>
      </c>
      <c r="C9" s="62">
        <v>17600</v>
      </c>
      <c r="D9" s="62">
        <f>10700+39600+36000+28800</f>
        <v>115100</v>
      </c>
      <c r="E9" s="62">
        <f>21600+50911+21600+20400</f>
        <v>114511</v>
      </c>
      <c r="F9" s="62">
        <f>24000+31100+34450+36900</f>
        <v>126450</v>
      </c>
      <c r="G9" s="62">
        <f>9200+19500+21800+32700</f>
        <v>83200</v>
      </c>
      <c r="H9" s="62">
        <f>11700+26000+20000+10400</f>
        <v>68100</v>
      </c>
      <c r="I9" s="62">
        <f>10400+33800+24700+27300</f>
        <v>96200</v>
      </c>
      <c r="J9" s="62">
        <v>42800</v>
      </c>
      <c r="K9" s="62">
        <v>7200</v>
      </c>
      <c r="L9" s="61" t="s">
        <v>26</v>
      </c>
      <c r="M9" s="61" t="s">
        <v>26</v>
      </c>
      <c r="N9" s="61" t="s">
        <v>26</v>
      </c>
      <c r="O9" s="61" t="s">
        <v>26</v>
      </c>
    </row>
    <row r="10" spans="1:15" ht="17.25" customHeight="1">
      <c r="A10" s="63" t="s">
        <v>45</v>
      </c>
      <c r="B10" s="65" t="s">
        <v>38</v>
      </c>
      <c r="C10" s="61" t="s">
        <v>26</v>
      </c>
      <c r="D10" s="62">
        <f>2050</f>
        <v>2050</v>
      </c>
      <c r="E10" s="62">
        <f>1200</f>
        <v>1200</v>
      </c>
      <c r="F10" s="62"/>
      <c r="G10" s="62">
        <f>2300+1300</f>
        <v>3600</v>
      </c>
      <c r="H10" s="61" t="s">
        <v>26</v>
      </c>
      <c r="I10" s="61" t="s">
        <v>26</v>
      </c>
      <c r="J10" s="61" t="s">
        <v>26</v>
      </c>
      <c r="K10" s="61" t="s">
        <v>26</v>
      </c>
      <c r="L10" s="61" t="s">
        <v>26</v>
      </c>
      <c r="M10" s="61" t="s">
        <v>26</v>
      </c>
      <c r="N10" s="61" t="s">
        <v>26</v>
      </c>
      <c r="O10" s="61" t="s">
        <v>26</v>
      </c>
    </row>
    <row r="11" spans="1:15" ht="17.25" customHeight="1">
      <c r="A11" s="63" t="s">
        <v>46</v>
      </c>
      <c r="B11" s="65" t="s">
        <v>38</v>
      </c>
      <c r="C11" s="61" t="s">
        <v>26</v>
      </c>
      <c r="D11" s="61" t="s">
        <v>26</v>
      </c>
      <c r="E11" s="61" t="s">
        <v>26</v>
      </c>
      <c r="F11" s="62">
        <f>11000+7900</f>
        <v>18900</v>
      </c>
      <c r="G11" s="61" t="s">
        <v>26</v>
      </c>
      <c r="H11" s="61" t="s">
        <v>26</v>
      </c>
      <c r="I11" s="61" t="s">
        <v>26</v>
      </c>
      <c r="J11" s="61" t="s">
        <v>26</v>
      </c>
      <c r="K11" s="61" t="s">
        <v>26</v>
      </c>
      <c r="L11" s="61" t="s">
        <v>26</v>
      </c>
      <c r="M11" s="61" t="s">
        <v>26</v>
      </c>
      <c r="N11" s="61" t="s">
        <v>26</v>
      </c>
      <c r="O11" s="61" t="s">
        <v>26</v>
      </c>
    </row>
    <row r="12" spans="1:15" ht="17.25" customHeight="1">
      <c r="A12" s="63" t="s">
        <v>47</v>
      </c>
      <c r="B12" s="65" t="s">
        <v>38</v>
      </c>
      <c r="C12" s="61" t="s">
        <v>26</v>
      </c>
      <c r="D12" s="61" t="s">
        <v>26</v>
      </c>
      <c r="E12" s="61" t="s">
        <v>26</v>
      </c>
      <c r="F12" s="61" t="s">
        <v>26</v>
      </c>
      <c r="G12" s="61" t="s">
        <v>26</v>
      </c>
      <c r="H12" s="62">
        <f>700</f>
        <v>700</v>
      </c>
      <c r="I12" s="61" t="s">
        <v>26</v>
      </c>
      <c r="J12" s="61" t="s">
        <v>26</v>
      </c>
      <c r="K12" s="61" t="s">
        <v>26</v>
      </c>
      <c r="L12" s="61" t="s">
        <v>26</v>
      </c>
      <c r="M12" s="61" t="s">
        <v>26</v>
      </c>
      <c r="N12" s="61" t="s">
        <v>26</v>
      </c>
      <c r="O12" s="61" t="s">
        <v>26</v>
      </c>
    </row>
    <row r="13" spans="1:15" ht="17.25" customHeight="1">
      <c r="A13" s="64" t="s">
        <v>48</v>
      </c>
      <c r="B13" s="65" t="s">
        <v>38</v>
      </c>
      <c r="C13" s="61" t="s">
        <v>26</v>
      </c>
      <c r="D13" s="61" t="s">
        <v>26</v>
      </c>
      <c r="E13" s="61" t="s">
        <v>26</v>
      </c>
      <c r="F13" s="61" t="s">
        <v>26</v>
      </c>
      <c r="G13" s="61" t="s">
        <v>26</v>
      </c>
      <c r="H13" s="61" t="s">
        <v>26</v>
      </c>
      <c r="I13" s="61" t="s">
        <v>26</v>
      </c>
      <c r="J13" s="61" t="s">
        <v>26</v>
      </c>
      <c r="K13" s="61" t="s">
        <v>26</v>
      </c>
      <c r="L13" s="61" t="s">
        <v>26</v>
      </c>
      <c r="M13" s="61" t="s">
        <v>26</v>
      </c>
      <c r="N13" s="61" t="s">
        <v>26</v>
      </c>
      <c r="O13" s="61" t="s">
        <v>26</v>
      </c>
    </row>
    <row r="14" spans="1:15" ht="17.25" customHeight="1">
      <c r="A14" s="64" t="s">
        <v>50</v>
      </c>
      <c r="B14" s="65" t="s">
        <v>38</v>
      </c>
      <c r="C14" s="61" t="s">
        <v>26</v>
      </c>
      <c r="D14" s="61" t="s">
        <v>26</v>
      </c>
      <c r="E14" s="61" t="s">
        <v>26</v>
      </c>
      <c r="F14" s="61" t="s">
        <v>26</v>
      </c>
      <c r="G14" s="61" t="s">
        <v>26</v>
      </c>
      <c r="H14" s="61" t="s">
        <v>26</v>
      </c>
      <c r="I14" s="61" t="s">
        <v>26</v>
      </c>
      <c r="J14" s="64">
        <v>150</v>
      </c>
      <c r="K14" s="61" t="s">
        <v>26</v>
      </c>
      <c r="L14" s="61" t="s">
        <v>26</v>
      </c>
      <c r="M14" s="61" t="s">
        <v>26</v>
      </c>
      <c r="N14" s="61" t="s">
        <v>26</v>
      </c>
      <c r="O14" s="61" t="s">
        <v>26</v>
      </c>
    </row>
    <row r="15" spans="1:15" ht="17.25" customHeight="1">
      <c r="A15" s="64" t="s">
        <v>93</v>
      </c>
      <c r="B15" s="65" t="s">
        <v>38</v>
      </c>
      <c r="C15" s="61" t="s">
        <v>26</v>
      </c>
      <c r="D15" s="62">
        <f>1700</f>
        <v>1700</v>
      </c>
      <c r="E15" s="61" t="s">
        <v>26</v>
      </c>
      <c r="F15" s="61" t="s">
        <v>26</v>
      </c>
      <c r="G15" s="61" t="s">
        <v>26</v>
      </c>
      <c r="H15" s="61" t="s">
        <v>26</v>
      </c>
      <c r="I15" s="62">
        <v>585</v>
      </c>
      <c r="J15" s="64">
        <v>675</v>
      </c>
      <c r="K15" s="61" t="s">
        <v>26</v>
      </c>
      <c r="L15" s="61" t="s">
        <v>26</v>
      </c>
      <c r="M15" s="61">
        <v>72</v>
      </c>
      <c r="N15" s="61" t="s">
        <v>26</v>
      </c>
      <c r="O15" s="61" t="s">
        <v>26</v>
      </c>
    </row>
    <row r="16" spans="1:15" ht="17.25" customHeight="1">
      <c r="A16" s="64" t="s">
        <v>95</v>
      </c>
      <c r="B16" s="65" t="s">
        <v>94</v>
      </c>
      <c r="C16" s="61" t="s">
        <v>96</v>
      </c>
      <c r="D16" s="61" t="s">
        <v>96</v>
      </c>
      <c r="E16" s="61" t="s">
        <v>96</v>
      </c>
      <c r="F16" s="61" t="s">
        <v>96</v>
      </c>
      <c r="G16" s="61" t="s">
        <v>96</v>
      </c>
      <c r="H16" s="61" t="s">
        <v>96</v>
      </c>
      <c r="I16" s="61" t="s">
        <v>96</v>
      </c>
      <c r="J16" s="61" t="s">
        <v>96</v>
      </c>
      <c r="K16" s="61">
        <v>1392</v>
      </c>
      <c r="L16" s="61">
        <v>1285</v>
      </c>
      <c r="M16" s="61">
        <v>757</v>
      </c>
      <c r="N16" s="64">
        <v>876</v>
      </c>
      <c r="O16" s="64">
        <v>564</v>
      </c>
    </row>
    <row r="17" spans="1:15" ht="17.25" customHeight="1">
      <c r="A17" s="94" t="s">
        <v>111</v>
      </c>
      <c r="B17" s="95" t="s">
        <v>94</v>
      </c>
      <c r="C17" s="96" t="s">
        <v>96</v>
      </c>
      <c r="D17" s="96" t="s">
        <v>96</v>
      </c>
      <c r="E17" s="96" t="s">
        <v>96</v>
      </c>
      <c r="F17" s="96" t="s">
        <v>96</v>
      </c>
      <c r="G17" s="96" t="s">
        <v>96</v>
      </c>
      <c r="H17" s="96" t="s">
        <v>96</v>
      </c>
      <c r="I17" s="96" t="s">
        <v>96</v>
      </c>
      <c r="J17" s="96" t="s">
        <v>96</v>
      </c>
      <c r="K17" s="96">
        <v>339</v>
      </c>
      <c r="L17" s="96">
        <v>258</v>
      </c>
      <c r="M17" s="96">
        <v>94</v>
      </c>
      <c r="N17" s="94">
        <v>101</v>
      </c>
      <c r="O17" s="94">
        <v>106</v>
      </c>
    </row>
    <row r="18" spans="1:15" ht="17.25" customHeight="1">
      <c r="A18" s="94" t="s">
        <v>112</v>
      </c>
      <c r="B18" s="95" t="s">
        <v>94</v>
      </c>
      <c r="C18" s="96" t="s">
        <v>96</v>
      </c>
      <c r="D18" s="96" t="s">
        <v>96</v>
      </c>
      <c r="E18" s="96" t="s">
        <v>96</v>
      </c>
      <c r="F18" s="96" t="s">
        <v>96</v>
      </c>
      <c r="G18" s="96" t="s">
        <v>96</v>
      </c>
      <c r="H18" s="96" t="s">
        <v>96</v>
      </c>
      <c r="I18" s="96" t="s">
        <v>96</v>
      </c>
      <c r="J18" s="96" t="s">
        <v>96</v>
      </c>
      <c r="K18" s="96">
        <v>48</v>
      </c>
      <c r="L18" s="96">
        <v>41</v>
      </c>
      <c r="M18" s="96">
        <v>69</v>
      </c>
      <c r="N18" s="94">
        <v>51</v>
      </c>
      <c r="O18" s="94">
        <v>69</v>
      </c>
    </row>
    <row r="19" spans="1:15" ht="17.25" customHeight="1">
      <c r="A19" s="94" t="s">
        <v>113</v>
      </c>
      <c r="B19" s="95" t="s">
        <v>94</v>
      </c>
      <c r="C19" s="96" t="s">
        <v>96</v>
      </c>
      <c r="D19" s="96" t="s">
        <v>96</v>
      </c>
      <c r="E19" s="96" t="s">
        <v>96</v>
      </c>
      <c r="F19" s="96" t="s">
        <v>96</v>
      </c>
      <c r="G19" s="96" t="s">
        <v>96</v>
      </c>
      <c r="H19" s="96" t="s">
        <v>96</v>
      </c>
      <c r="I19" s="96" t="s">
        <v>96</v>
      </c>
      <c r="J19" s="96" t="s">
        <v>96</v>
      </c>
      <c r="K19" s="96">
        <v>1005</v>
      </c>
      <c r="L19" s="96">
        <v>986</v>
      </c>
      <c r="M19" s="96">
        <v>594</v>
      </c>
      <c r="N19" s="94">
        <v>724</v>
      </c>
      <c r="O19" s="94">
        <v>389</v>
      </c>
    </row>
    <row r="20" spans="1:15" ht="17.25" customHeight="1">
      <c r="A20" s="15" t="s">
        <v>114</v>
      </c>
      <c r="B20" s="25" t="s">
        <v>94</v>
      </c>
      <c r="C20" s="57" t="s">
        <v>96</v>
      </c>
      <c r="D20" s="57" t="s">
        <v>96</v>
      </c>
      <c r="E20" s="57" t="s">
        <v>96</v>
      </c>
      <c r="F20" s="57" t="s">
        <v>96</v>
      </c>
      <c r="G20" s="57" t="s">
        <v>96</v>
      </c>
      <c r="H20" s="57" t="s">
        <v>96</v>
      </c>
      <c r="I20" s="57" t="s">
        <v>96</v>
      </c>
      <c r="J20" s="57" t="s">
        <v>96</v>
      </c>
      <c r="K20" s="97">
        <v>13010</v>
      </c>
      <c r="L20" s="97">
        <v>10463</v>
      </c>
      <c r="M20" s="97">
        <v>3047</v>
      </c>
      <c r="N20" s="97">
        <v>4015</v>
      </c>
      <c r="O20" s="97">
        <v>3355</v>
      </c>
    </row>
    <row r="21" ht="12.75">
      <c r="A21" s="40" t="s">
        <v>68</v>
      </c>
    </row>
    <row r="22" spans="1:15" ht="12.75">
      <c r="A22" s="85" t="s">
        <v>49</v>
      </c>
      <c r="K22" s="98"/>
      <c r="L22" s="98"/>
      <c r="M22" s="98"/>
      <c r="N22" s="98"/>
      <c r="O22" s="98"/>
    </row>
    <row r="24" ht="12.75">
      <c r="M24" s="98"/>
    </row>
    <row r="31" ht="12.75">
      <c r="M31" s="98"/>
    </row>
  </sheetData>
  <mergeCells count="2">
    <mergeCell ref="A2:A3"/>
    <mergeCell ref="B2:B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26.421875" style="1" customWidth="1"/>
    <col min="2" max="13" width="8.7109375" style="1" customWidth="1"/>
    <col min="14" max="16384" width="8.00390625" style="1" customWidth="1"/>
  </cols>
  <sheetData>
    <row r="1" ht="15" customHeight="1">
      <c r="A1" s="9" t="s">
        <v>108</v>
      </c>
    </row>
    <row r="2" spans="1:14" ht="12.75">
      <c r="A2" s="75"/>
      <c r="B2" s="76">
        <v>2000</v>
      </c>
      <c r="C2" s="76">
        <v>2001</v>
      </c>
      <c r="D2" s="76">
        <v>2002</v>
      </c>
      <c r="E2" s="76">
        <v>2003</v>
      </c>
      <c r="F2" s="76">
        <v>2004</v>
      </c>
      <c r="G2" s="76">
        <v>2005</v>
      </c>
      <c r="H2" s="76">
        <v>2006</v>
      </c>
      <c r="I2" s="76">
        <v>2007</v>
      </c>
      <c r="J2" s="76">
        <v>2008</v>
      </c>
      <c r="K2" s="76">
        <v>2009</v>
      </c>
      <c r="L2" s="16">
        <v>2010</v>
      </c>
      <c r="M2" s="76">
        <v>2011</v>
      </c>
      <c r="N2" s="16">
        <v>2012</v>
      </c>
    </row>
    <row r="3" ht="12.75">
      <c r="L3" s="10"/>
    </row>
    <row r="4" spans="1:14" ht="12.75">
      <c r="A4" s="126" t="s">
        <v>0</v>
      </c>
      <c r="B4" s="79">
        <v>100</v>
      </c>
      <c r="C4" s="79">
        <v>100.79540815695394</v>
      </c>
      <c r="D4" s="79">
        <v>100.78922302354061</v>
      </c>
      <c r="E4" s="79">
        <v>101.48443201919865</v>
      </c>
      <c r="F4" s="79">
        <v>102.13263400091539</v>
      </c>
      <c r="G4" s="79">
        <v>102.27489206942192</v>
      </c>
      <c r="H4" s="79">
        <v>102.92927918455202</v>
      </c>
      <c r="I4" s="79">
        <v>102.91938297109068</v>
      </c>
      <c r="J4" s="79">
        <v>103.08761859993321</v>
      </c>
      <c r="K4" s="79">
        <v>103.09380373334653</v>
      </c>
      <c r="L4" s="79">
        <v>103.14204777397049</v>
      </c>
      <c r="M4" s="79">
        <v>103.89910810376179</v>
      </c>
      <c r="N4" s="79">
        <v>103.18163262781579</v>
      </c>
    </row>
    <row r="5" spans="1:14" ht="12.75">
      <c r="A5" s="126" t="s">
        <v>2</v>
      </c>
      <c r="B5" s="79">
        <v>100</v>
      </c>
      <c r="C5" s="79">
        <v>101.23762376237624</v>
      </c>
      <c r="D5" s="79">
        <v>105.6930693069307</v>
      </c>
      <c r="E5" s="79">
        <v>107.17821782178218</v>
      </c>
      <c r="F5" s="79">
        <v>107.17821782178218</v>
      </c>
      <c r="G5" s="79">
        <v>106.68316831683168</v>
      </c>
      <c r="H5" s="79">
        <v>103.21782178217822</v>
      </c>
      <c r="I5" s="79">
        <v>93.31683168316832</v>
      </c>
      <c r="J5" s="79">
        <v>98.01980198019803</v>
      </c>
      <c r="K5" s="79">
        <v>33.16831683168317</v>
      </c>
      <c r="L5" s="79">
        <v>34.900990099009896</v>
      </c>
      <c r="M5" s="79">
        <v>36.633663366336634</v>
      </c>
      <c r="N5" s="79">
        <v>38.86138613861386</v>
      </c>
    </row>
    <row r="6" spans="1:14" ht="25.5">
      <c r="A6" s="126" t="s">
        <v>91</v>
      </c>
      <c r="B6" s="79">
        <v>100</v>
      </c>
      <c r="C6" s="79">
        <v>104.33757043637793</v>
      </c>
      <c r="D6" s="79">
        <v>110.96841829380159</v>
      </c>
      <c r="E6" s="79">
        <v>116.11846415935001</v>
      </c>
      <c r="F6" s="79">
        <v>118.60830821648538</v>
      </c>
      <c r="G6" s="79">
        <v>118.84418817979294</v>
      </c>
      <c r="H6" s="79">
        <v>118.9752326038527</v>
      </c>
      <c r="I6" s="79">
        <v>119.73529026339929</v>
      </c>
      <c r="J6" s="79">
        <v>119.0931725855065</v>
      </c>
      <c r="K6" s="79">
        <v>117.00956624295635</v>
      </c>
      <c r="L6" s="79">
        <v>114.9390643428122</v>
      </c>
      <c r="M6" s="79">
        <v>116.4460752194994</v>
      </c>
      <c r="N6" s="79">
        <v>116.97025291573844</v>
      </c>
    </row>
    <row r="7" spans="1:14" ht="12.75">
      <c r="A7" s="126" t="s">
        <v>3</v>
      </c>
      <c r="B7" s="79">
        <v>100</v>
      </c>
      <c r="C7" s="79">
        <v>102.97397769516729</v>
      </c>
      <c r="D7" s="79">
        <v>104.46096654275092</v>
      </c>
      <c r="E7" s="79">
        <v>111.15241635687731</v>
      </c>
      <c r="F7" s="79">
        <v>109.66542750929369</v>
      </c>
      <c r="G7" s="79">
        <v>108.55018587360594</v>
      </c>
      <c r="H7" s="79">
        <v>100.74349442379183</v>
      </c>
      <c r="I7" s="79">
        <v>103.7174721189591</v>
      </c>
      <c r="J7" s="79">
        <v>106.31970260223049</v>
      </c>
      <c r="K7" s="79">
        <v>107.0631970260223</v>
      </c>
      <c r="L7" s="79">
        <v>111.15241635687731</v>
      </c>
      <c r="M7" s="79">
        <v>106.31970260223049</v>
      </c>
      <c r="N7" s="79">
        <v>109.29368029739777</v>
      </c>
    </row>
    <row r="8" spans="1:14" ht="12.75">
      <c r="A8" s="126" t="s">
        <v>7</v>
      </c>
      <c r="B8" s="79">
        <v>100</v>
      </c>
      <c r="C8" s="79">
        <v>97.38276990185388</v>
      </c>
      <c r="D8" s="79">
        <v>97.12831697564522</v>
      </c>
      <c r="E8" s="79">
        <v>96.14685568884043</v>
      </c>
      <c r="F8" s="79">
        <v>93.5659760087241</v>
      </c>
      <c r="G8" s="79">
        <v>92.0392584514722</v>
      </c>
      <c r="H8" s="79">
        <v>88.33151581243183</v>
      </c>
      <c r="I8" s="79">
        <v>86.84114867320974</v>
      </c>
      <c r="J8" s="79">
        <v>86.6230461650309</v>
      </c>
      <c r="K8" s="79">
        <v>22.7553616866594</v>
      </c>
      <c r="L8" s="79">
        <v>23.155216284987276</v>
      </c>
      <c r="M8" s="79">
        <v>24.90003635041803</v>
      </c>
      <c r="N8" s="79">
        <v>26.026899309342056</v>
      </c>
    </row>
    <row r="9" spans="1:14" ht="12.75">
      <c r="A9" s="126" t="s">
        <v>4</v>
      </c>
      <c r="B9" s="79">
        <v>100</v>
      </c>
      <c r="C9" s="79">
        <v>113.07181024371171</v>
      </c>
      <c r="D9" s="79">
        <v>123.69347061123419</v>
      </c>
      <c r="E9" s="79">
        <v>134.158738433468</v>
      </c>
      <c r="F9" s="79">
        <v>144.07663234719146</v>
      </c>
      <c r="G9" s="79">
        <v>153.9814935488075</v>
      </c>
      <c r="H9" s="79">
        <v>160.8497328294018</v>
      </c>
      <c r="I9" s="79">
        <v>166.45379903557932</v>
      </c>
      <c r="J9" s="79">
        <v>169.17763586602373</v>
      </c>
      <c r="K9" s="79">
        <v>174.807767496416</v>
      </c>
      <c r="L9" s="79">
        <v>177.27095008471264</v>
      </c>
      <c r="M9" s="79">
        <v>179.86445979408313</v>
      </c>
      <c r="N9" s="79">
        <v>181.11560015639253</v>
      </c>
    </row>
    <row r="10" spans="1:14" ht="25.5">
      <c r="A10" s="126" t="s">
        <v>92</v>
      </c>
      <c r="B10" s="79">
        <v>100</v>
      </c>
      <c r="C10" s="79">
        <v>96.53979238754326</v>
      </c>
      <c r="D10" s="79">
        <v>95.50173010380622</v>
      </c>
      <c r="E10" s="79">
        <v>86.85121107266436</v>
      </c>
      <c r="F10" s="79">
        <v>80.62283737024222</v>
      </c>
      <c r="G10" s="79">
        <v>72.31833910034602</v>
      </c>
      <c r="H10" s="79">
        <v>73.01038062283737</v>
      </c>
      <c r="I10" s="79">
        <v>70.24221453287197</v>
      </c>
      <c r="J10" s="79">
        <v>71.62629757785467</v>
      </c>
      <c r="K10" s="79">
        <v>72.66435986159169</v>
      </c>
      <c r="L10" s="79">
        <v>70.24221453287197</v>
      </c>
      <c r="M10" s="79">
        <v>67.82006920415225</v>
      </c>
      <c r="N10" s="79">
        <v>65.39792387543253</v>
      </c>
    </row>
    <row r="11" spans="1:14" ht="12.75">
      <c r="A11" s="126" t="s">
        <v>5</v>
      </c>
      <c r="B11" s="79">
        <v>100</v>
      </c>
      <c r="C11" s="79">
        <v>100</v>
      </c>
      <c r="D11" s="79">
        <v>100</v>
      </c>
      <c r="E11" s="79">
        <v>100</v>
      </c>
      <c r="F11" s="79">
        <v>100</v>
      </c>
      <c r="G11" s="79">
        <v>100</v>
      </c>
      <c r="H11" s="79">
        <v>100</v>
      </c>
      <c r="I11" s="79">
        <v>100</v>
      </c>
      <c r="J11" s="79">
        <v>100</v>
      </c>
      <c r="K11" s="79">
        <v>100</v>
      </c>
      <c r="L11" s="79">
        <v>100</v>
      </c>
      <c r="M11" s="79">
        <v>0</v>
      </c>
      <c r="N11" s="79">
        <v>0</v>
      </c>
    </row>
    <row r="12" spans="1:14" ht="12.75">
      <c r="A12" s="12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126" t="s">
        <v>6</v>
      </c>
      <c r="B13" s="79">
        <v>100</v>
      </c>
      <c r="C13" s="79">
        <v>101.91059841384282</v>
      </c>
      <c r="D13" s="79">
        <v>103.24040695345671</v>
      </c>
      <c r="E13" s="79">
        <v>104.97276295762236</v>
      </c>
      <c r="F13" s="79">
        <v>106.35664503725066</v>
      </c>
      <c r="G13" s="79">
        <v>107.17976447969238</v>
      </c>
      <c r="H13" s="79">
        <v>108.11203236401505</v>
      </c>
      <c r="I13" s="79">
        <v>108.5115757430105</v>
      </c>
      <c r="J13" s="79">
        <v>108.83201153568854</v>
      </c>
      <c r="K13" s="79">
        <v>107.09364736041016</v>
      </c>
      <c r="L13" s="79">
        <v>107.18577265080509</v>
      </c>
      <c r="M13" s="79">
        <v>108.1400704958744</v>
      </c>
      <c r="N13" s="79">
        <v>107.73652166947048</v>
      </c>
    </row>
    <row r="14" spans="1:14" s="80" customFormat="1" ht="12.75">
      <c r="A14" s="3"/>
      <c r="B14" s="2"/>
      <c r="C14" s="2"/>
      <c r="D14" s="2"/>
      <c r="E14" s="2"/>
      <c r="F14" s="2"/>
      <c r="G14" s="3"/>
      <c r="H14" s="2"/>
      <c r="I14" s="2"/>
      <c r="J14" s="2"/>
      <c r="K14" s="2"/>
      <c r="L14" s="22"/>
      <c r="M14" s="22"/>
      <c r="N14" s="22"/>
    </row>
    <row r="15" s="10" customFormat="1" ht="12.75">
      <c r="A15" s="101" t="s">
        <v>106</v>
      </c>
    </row>
    <row r="17" ht="12.75">
      <c r="A17" s="58"/>
    </row>
    <row r="18" ht="12.75">
      <c r="A18" s="58"/>
    </row>
    <row r="19" ht="12.75">
      <c r="A19" s="58"/>
    </row>
  </sheetData>
  <printOptions/>
  <pageMargins left="0.3937007874015748" right="0.4724409448818898" top="0.69" bottom="0.66" header="0.5118110236220472" footer="0.5118110236220472"/>
  <pageSetup fitToHeight="2" fitToWidth="2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N14" sqref="A2:N14"/>
    </sheetView>
  </sheetViews>
  <sheetFormatPr defaultColWidth="9.140625" defaultRowHeight="12.75"/>
  <cols>
    <col min="1" max="1" width="25.28125" style="1" customWidth="1"/>
    <col min="2" max="13" width="8.7109375" style="1" customWidth="1"/>
    <col min="14" max="16384" width="8.00390625" style="1" customWidth="1"/>
  </cols>
  <sheetData>
    <row r="1" ht="19.5" customHeight="1">
      <c r="A1" s="9" t="s">
        <v>109</v>
      </c>
    </row>
    <row r="2" spans="1:14" ht="15" customHeight="1">
      <c r="A2" s="75"/>
      <c r="B2" s="69">
        <v>2000</v>
      </c>
      <c r="C2" s="69">
        <v>2001</v>
      </c>
      <c r="D2" s="69">
        <v>2002</v>
      </c>
      <c r="E2" s="69">
        <v>2003</v>
      </c>
      <c r="F2" s="69">
        <v>2004</v>
      </c>
      <c r="G2" s="69">
        <v>2005</v>
      </c>
      <c r="H2" s="69">
        <v>2006</v>
      </c>
      <c r="I2" s="69">
        <v>2007</v>
      </c>
      <c r="J2" s="69">
        <v>2008</v>
      </c>
      <c r="K2" s="69">
        <v>2009</v>
      </c>
      <c r="L2" s="69">
        <v>2010</v>
      </c>
      <c r="M2" s="69">
        <v>2011</v>
      </c>
      <c r="N2" s="69">
        <v>2012</v>
      </c>
    </row>
    <row r="3" spans="1:12" s="82" customFormat="1" ht="12.75">
      <c r="A3" s="81"/>
      <c r="D3" s="83"/>
      <c r="L3" s="1"/>
    </row>
    <row r="4" spans="1:14" s="82" customFormat="1" ht="12.75" customHeight="1">
      <c r="A4" s="127" t="s">
        <v>0</v>
      </c>
      <c r="B4" s="87">
        <v>6298</v>
      </c>
      <c r="C4" s="87">
        <v>6372</v>
      </c>
      <c r="D4" s="87">
        <v>5763</v>
      </c>
      <c r="E4" s="87">
        <v>6076</v>
      </c>
      <c r="F4" s="87">
        <v>6409</v>
      </c>
      <c r="G4" s="87">
        <v>6414</v>
      </c>
      <c r="H4" s="87">
        <v>6184</v>
      </c>
      <c r="I4" s="82">
        <v>6432</v>
      </c>
      <c r="J4" s="88">
        <v>5321</v>
      </c>
      <c r="K4" s="88">
        <v>5796</v>
      </c>
      <c r="L4" s="6">
        <v>4967</v>
      </c>
      <c r="M4" s="6">
        <v>4784</v>
      </c>
      <c r="N4" s="6">
        <v>3749</v>
      </c>
    </row>
    <row r="5" spans="1:14" s="82" customFormat="1" ht="12.75" customHeight="1">
      <c r="A5" s="127" t="s">
        <v>2</v>
      </c>
      <c r="B5" s="87">
        <v>23</v>
      </c>
      <c r="C5" s="87">
        <v>42</v>
      </c>
      <c r="D5" s="87">
        <v>12</v>
      </c>
      <c r="E5" s="87">
        <v>30</v>
      </c>
      <c r="F5" s="87">
        <v>24</v>
      </c>
      <c r="G5" s="87">
        <v>5</v>
      </c>
      <c r="H5" s="82">
        <v>10</v>
      </c>
      <c r="I5" s="82">
        <v>2</v>
      </c>
      <c r="J5" s="82">
        <v>37</v>
      </c>
      <c r="K5" s="82">
        <v>0</v>
      </c>
      <c r="L5" s="7">
        <v>1</v>
      </c>
      <c r="M5" s="7">
        <v>1</v>
      </c>
      <c r="N5" s="7">
        <v>1</v>
      </c>
    </row>
    <row r="6" spans="1:14" s="82" customFormat="1" ht="25.5">
      <c r="A6" s="126" t="s">
        <v>91</v>
      </c>
      <c r="B6" s="87">
        <v>585</v>
      </c>
      <c r="C6" s="87">
        <v>583</v>
      </c>
      <c r="D6" s="87">
        <v>769</v>
      </c>
      <c r="E6" s="87">
        <v>687</v>
      </c>
      <c r="F6" s="87">
        <v>548</v>
      </c>
      <c r="G6" s="87">
        <v>479</v>
      </c>
      <c r="H6" s="82">
        <v>497</v>
      </c>
      <c r="I6" s="82">
        <v>498</v>
      </c>
      <c r="J6" s="82">
        <v>383</v>
      </c>
      <c r="K6" s="88">
        <v>293</v>
      </c>
      <c r="L6" s="7">
        <v>269</v>
      </c>
      <c r="M6" s="7">
        <v>255</v>
      </c>
      <c r="N6" s="7">
        <v>183</v>
      </c>
    </row>
    <row r="7" spans="1:14" s="82" customFormat="1" ht="12.75" customHeight="1">
      <c r="A7" s="127" t="s">
        <v>3</v>
      </c>
      <c r="B7" s="87">
        <v>27</v>
      </c>
      <c r="C7" s="87">
        <v>19</v>
      </c>
      <c r="D7" s="87">
        <v>9</v>
      </c>
      <c r="E7" s="87">
        <v>17</v>
      </c>
      <c r="F7" s="87">
        <v>16</v>
      </c>
      <c r="G7" s="87">
        <v>19</v>
      </c>
      <c r="H7" s="82">
        <v>21</v>
      </c>
      <c r="I7" s="82">
        <v>1</v>
      </c>
      <c r="J7" s="82">
        <v>5</v>
      </c>
      <c r="K7" s="82">
        <v>0</v>
      </c>
      <c r="L7" s="7">
        <v>1</v>
      </c>
      <c r="M7" s="7">
        <v>0</v>
      </c>
      <c r="N7" s="7">
        <v>0</v>
      </c>
    </row>
    <row r="8" spans="1:14" s="82" customFormat="1" ht="12.75" customHeight="1">
      <c r="A8" s="127" t="s">
        <v>7</v>
      </c>
      <c r="B8" s="87">
        <v>71</v>
      </c>
      <c r="C8" s="87">
        <v>60</v>
      </c>
      <c r="D8" s="87">
        <v>44</v>
      </c>
      <c r="E8" s="87">
        <v>50</v>
      </c>
      <c r="F8" s="87">
        <v>18</v>
      </c>
      <c r="G8" s="87">
        <v>19</v>
      </c>
      <c r="H8" s="82">
        <v>12</v>
      </c>
      <c r="I8" s="82">
        <v>13</v>
      </c>
      <c r="J8" s="82">
        <v>3</v>
      </c>
      <c r="K8" s="82">
        <v>2</v>
      </c>
      <c r="L8" s="7">
        <v>0</v>
      </c>
      <c r="M8" s="7">
        <v>3</v>
      </c>
      <c r="N8" s="7">
        <v>3</v>
      </c>
    </row>
    <row r="9" spans="1:14" s="82" customFormat="1" ht="12.75" customHeight="1">
      <c r="A9" s="127" t="s">
        <v>4</v>
      </c>
      <c r="B9" s="87">
        <v>1332</v>
      </c>
      <c r="C9" s="87">
        <v>1068</v>
      </c>
      <c r="D9" s="87">
        <v>869</v>
      </c>
      <c r="E9" s="87">
        <v>1056</v>
      </c>
      <c r="F9" s="87">
        <v>1043</v>
      </c>
      <c r="G9" s="87">
        <v>1056</v>
      </c>
      <c r="H9" s="82">
        <v>930</v>
      </c>
      <c r="I9" s="82">
        <v>944</v>
      </c>
      <c r="J9" s="82">
        <v>782</v>
      </c>
      <c r="K9" s="82">
        <v>875</v>
      </c>
      <c r="L9" s="7">
        <v>689</v>
      </c>
      <c r="M9" s="7">
        <v>508</v>
      </c>
      <c r="N9" s="7">
        <v>422</v>
      </c>
    </row>
    <row r="10" spans="1:14" s="82" customFormat="1" ht="25.5">
      <c r="A10" s="126" t="s">
        <v>92</v>
      </c>
      <c r="B10" s="87">
        <v>7</v>
      </c>
      <c r="C10" s="87">
        <v>4</v>
      </c>
      <c r="D10" s="87">
        <v>5</v>
      </c>
      <c r="E10" s="87">
        <v>4</v>
      </c>
      <c r="F10" s="87">
        <v>23</v>
      </c>
      <c r="G10" s="87">
        <v>6</v>
      </c>
      <c r="H10" s="82">
        <v>13</v>
      </c>
      <c r="I10" s="82">
        <v>7</v>
      </c>
      <c r="J10" s="82">
        <v>7</v>
      </c>
      <c r="K10" s="82">
        <v>8</v>
      </c>
      <c r="L10" s="7">
        <v>1</v>
      </c>
      <c r="M10" s="7">
        <v>1</v>
      </c>
      <c r="N10" s="7">
        <v>0</v>
      </c>
    </row>
    <row r="11" spans="1:14" s="82" customFormat="1" ht="12.75" customHeight="1">
      <c r="A11" s="127" t="s">
        <v>5</v>
      </c>
      <c r="B11" s="87">
        <v>0</v>
      </c>
      <c r="C11" s="87">
        <v>0</v>
      </c>
      <c r="D11" s="87">
        <v>0</v>
      </c>
      <c r="E11" s="87">
        <v>9</v>
      </c>
      <c r="F11" s="87">
        <v>0</v>
      </c>
      <c r="G11" s="87">
        <v>0</v>
      </c>
      <c r="H11" s="82">
        <v>0</v>
      </c>
      <c r="I11" s="82">
        <v>0</v>
      </c>
      <c r="J11" s="82">
        <v>0</v>
      </c>
      <c r="K11" s="82">
        <v>0</v>
      </c>
      <c r="L11" s="7">
        <v>0</v>
      </c>
      <c r="M11" s="7">
        <v>0</v>
      </c>
      <c r="N11" s="7">
        <v>0</v>
      </c>
    </row>
    <row r="12" spans="1:14" s="82" customFormat="1" ht="7.5" customHeight="1">
      <c r="A12" s="128"/>
      <c r="B12" s="86"/>
      <c r="C12" s="88"/>
      <c r="D12" s="88"/>
      <c r="L12" s="1"/>
      <c r="M12" s="1"/>
      <c r="N12" s="1"/>
    </row>
    <row r="13" spans="1:14" s="82" customFormat="1" ht="12.75" customHeight="1">
      <c r="A13" s="128" t="s">
        <v>6</v>
      </c>
      <c r="B13" s="87">
        <v>8343</v>
      </c>
      <c r="C13" s="87">
        <v>8148</v>
      </c>
      <c r="D13" s="87">
        <v>7471</v>
      </c>
      <c r="E13" s="87">
        <v>7929</v>
      </c>
      <c r="F13" s="87">
        <v>8081</v>
      </c>
      <c r="G13" s="87">
        <v>7998</v>
      </c>
      <c r="H13" s="87">
        <v>7667</v>
      </c>
      <c r="I13" s="87">
        <v>7897</v>
      </c>
      <c r="J13" s="88">
        <v>6538</v>
      </c>
      <c r="K13" s="88">
        <v>6974</v>
      </c>
      <c r="L13" s="6">
        <v>5928</v>
      </c>
      <c r="M13" s="6">
        <v>5552</v>
      </c>
      <c r="N13" s="6">
        <v>4358</v>
      </c>
    </row>
    <row r="14" spans="1:14" s="82" customFormat="1" ht="7.5" customHeight="1">
      <c r="A14" s="89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8"/>
      <c r="M14" s="8"/>
      <c r="N14" s="8"/>
    </row>
    <row r="15" spans="1:7" s="82" customFormat="1" ht="12.75" customHeight="1">
      <c r="A15" s="102" t="s">
        <v>115</v>
      </c>
      <c r="B15" s="86"/>
      <c r="C15" s="87"/>
      <c r="D15" s="87"/>
      <c r="E15" s="87"/>
      <c r="F15" s="87"/>
      <c r="G15" s="87"/>
    </row>
    <row r="17" ht="12.75">
      <c r="A17" s="58"/>
    </row>
    <row r="18" ht="12.75">
      <c r="A18" s="58"/>
    </row>
    <row r="19" ht="12.75">
      <c r="A19" s="58"/>
    </row>
  </sheetData>
  <printOptions/>
  <pageMargins left="0.6" right="0.57" top="0.73" bottom="0.75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 topLeftCell="A1">
      <selection activeCell="N13" sqref="A2:N13"/>
    </sheetView>
  </sheetViews>
  <sheetFormatPr defaultColWidth="9.140625" defaultRowHeight="12.75"/>
  <cols>
    <col min="1" max="1" width="25.421875" style="1" customWidth="1"/>
    <col min="2" max="13" width="8.7109375" style="1" customWidth="1"/>
    <col min="14" max="16384" width="8.00390625" style="1" customWidth="1"/>
  </cols>
  <sheetData>
    <row r="1" ht="15" customHeight="1">
      <c r="A1" s="9" t="s">
        <v>110</v>
      </c>
    </row>
    <row r="2" spans="1:14" ht="15" customHeight="1">
      <c r="A2" s="75"/>
      <c r="B2" s="69">
        <v>2000</v>
      </c>
      <c r="C2" s="69">
        <v>2001</v>
      </c>
      <c r="D2" s="69">
        <v>2002</v>
      </c>
      <c r="E2" s="69">
        <v>2003</v>
      </c>
      <c r="F2" s="69">
        <v>2004</v>
      </c>
      <c r="G2" s="69">
        <v>2005</v>
      </c>
      <c r="H2" s="69">
        <v>2006</v>
      </c>
      <c r="I2" s="69">
        <v>2007</v>
      </c>
      <c r="J2" s="69">
        <v>2008</v>
      </c>
      <c r="K2" s="69">
        <v>2009</v>
      </c>
      <c r="L2" s="69">
        <v>2010</v>
      </c>
      <c r="M2" s="69">
        <v>2011</v>
      </c>
      <c r="N2" s="69">
        <v>2012</v>
      </c>
    </row>
    <row r="3" spans="1:13" s="82" customFormat="1" ht="12.75">
      <c r="A3" s="81"/>
      <c r="D3" s="83"/>
      <c r="L3" s="10"/>
      <c r="M3" s="1"/>
    </row>
    <row r="4" spans="1:14" s="82" customFormat="1" ht="12.75" customHeight="1">
      <c r="A4" s="127" t="s">
        <v>0</v>
      </c>
      <c r="B4" s="92">
        <v>100</v>
      </c>
      <c r="C4" s="92">
        <v>101.17497618291522</v>
      </c>
      <c r="D4" s="92">
        <v>91.50523975865354</v>
      </c>
      <c r="E4" s="92">
        <v>96.47507145125437</v>
      </c>
      <c r="F4" s="92">
        <v>101.7624642743728</v>
      </c>
      <c r="G4" s="92">
        <v>101.84185455700224</v>
      </c>
      <c r="H4" s="92">
        <v>98.18990155604953</v>
      </c>
      <c r="I4" s="92">
        <v>102.12765957446808</v>
      </c>
      <c r="J4" s="92">
        <v>84.48713877421403</v>
      </c>
      <c r="K4" s="92">
        <v>92.02921562400762</v>
      </c>
      <c r="L4" s="92">
        <v>78.86630676405208</v>
      </c>
      <c r="M4" s="92">
        <v>75.96062241981582</v>
      </c>
      <c r="N4" s="92">
        <v>59.52683391552874</v>
      </c>
    </row>
    <row r="5" spans="1:14" s="82" customFormat="1" ht="12.75" customHeight="1">
      <c r="A5" s="127" t="s">
        <v>2</v>
      </c>
      <c r="B5" s="92">
        <v>100</v>
      </c>
      <c r="C5" s="92">
        <v>182.6086956521739</v>
      </c>
      <c r="D5" s="92">
        <v>52.17391304347826</v>
      </c>
      <c r="E5" s="92">
        <v>130.43478260869566</v>
      </c>
      <c r="F5" s="92">
        <v>104.34782608695652</v>
      </c>
      <c r="G5" s="92">
        <v>21.73913043478261</v>
      </c>
      <c r="H5" s="92">
        <v>43.47826086956522</v>
      </c>
      <c r="I5" s="92">
        <v>8.695652173913043</v>
      </c>
      <c r="J5" s="92">
        <v>160.8695652173913</v>
      </c>
      <c r="K5" s="92">
        <v>0</v>
      </c>
      <c r="L5" s="92">
        <v>4.3478260869565215</v>
      </c>
      <c r="M5" s="92">
        <v>4.3478260869565215</v>
      </c>
      <c r="N5" s="92">
        <v>4.3478260869565215</v>
      </c>
    </row>
    <row r="6" spans="1:14" s="82" customFormat="1" ht="25.5">
      <c r="A6" s="126" t="s">
        <v>91</v>
      </c>
      <c r="B6" s="92">
        <v>100</v>
      </c>
      <c r="C6" s="92">
        <v>99.65811965811966</v>
      </c>
      <c r="D6" s="92">
        <v>131.45299145299145</v>
      </c>
      <c r="E6" s="92">
        <v>117.43589743589745</v>
      </c>
      <c r="F6" s="92">
        <v>93.67521367521367</v>
      </c>
      <c r="G6" s="92">
        <v>81.88034188034187</v>
      </c>
      <c r="H6" s="92">
        <v>84.95726495726495</v>
      </c>
      <c r="I6" s="92">
        <v>85.12820512820512</v>
      </c>
      <c r="J6" s="92">
        <v>65.47008547008546</v>
      </c>
      <c r="K6" s="92">
        <v>50.085470085470085</v>
      </c>
      <c r="L6" s="92">
        <v>45.98290598290598</v>
      </c>
      <c r="M6" s="92">
        <v>43.58974358974359</v>
      </c>
      <c r="N6" s="92">
        <v>31.28205128205128</v>
      </c>
    </row>
    <row r="7" spans="1:14" s="82" customFormat="1" ht="12.75" customHeight="1">
      <c r="A7" s="127" t="s">
        <v>3</v>
      </c>
      <c r="B7" s="92">
        <v>100</v>
      </c>
      <c r="C7" s="92">
        <v>70.37037037037037</v>
      </c>
      <c r="D7" s="92">
        <v>33.33333333333333</v>
      </c>
      <c r="E7" s="92">
        <v>62.96296296296296</v>
      </c>
      <c r="F7" s="92">
        <v>59.25925925925925</v>
      </c>
      <c r="G7" s="92">
        <v>70.37037037037037</v>
      </c>
      <c r="H7" s="92">
        <v>77.77777777777779</v>
      </c>
      <c r="I7" s="92">
        <v>3.7037037037037033</v>
      </c>
      <c r="J7" s="92">
        <v>18.51851851851852</v>
      </c>
      <c r="K7" s="92">
        <v>0</v>
      </c>
      <c r="L7" s="92">
        <v>3.7037037037037033</v>
      </c>
      <c r="M7" s="92">
        <v>0</v>
      </c>
      <c r="N7" s="92">
        <v>0</v>
      </c>
    </row>
    <row r="8" spans="1:14" s="82" customFormat="1" ht="12.75" customHeight="1">
      <c r="A8" s="127" t="s">
        <v>7</v>
      </c>
      <c r="B8" s="92">
        <v>100</v>
      </c>
      <c r="C8" s="92">
        <v>84.50704225352112</v>
      </c>
      <c r="D8" s="92">
        <v>61.97183098591549</v>
      </c>
      <c r="E8" s="92">
        <v>70.4225352112676</v>
      </c>
      <c r="F8" s="92">
        <v>25.352112676056336</v>
      </c>
      <c r="G8" s="92">
        <v>26.76056338028169</v>
      </c>
      <c r="H8" s="92">
        <v>16.901408450704224</v>
      </c>
      <c r="I8" s="92">
        <v>18.30985915492958</v>
      </c>
      <c r="J8" s="92">
        <v>4.225352112676056</v>
      </c>
      <c r="K8" s="92">
        <v>2.8169014084507045</v>
      </c>
      <c r="L8" s="92">
        <v>0</v>
      </c>
      <c r="M8" s="92">
        <v>4.225352112676056</v>
      </c>
      <c r="N8" s="92">
        <v>4.225352112676056</v>
      </c>
    </row>
    <row r="9" spans="1:14" s="82" customFormat="1" ht="12.75" customHeight="1">
      <c r="A9" s="127" t="s">
        <v>4</v>
      </c>
      <c r="B9" s="92">
        <v>100</v>
      </c>
      <c r="C9" s="92">
        <v>80.18018018018019</v>
      </c>
      <c r="D9" s="92">
        <v>65.24024024024024</v>
      </c>
      <c r="E9" s="92">
        <v>79.27927927927928</v>
      </c>
      <c r="F9" s="92">
        <v>78.30330330330331</v>
      </c>
      <c r="G9" s="92">
        <v>79.27927927927928</v>
      </c>
      <c r="H9" s="92">
        <v>69.81981981981981</v>
      </c>
      <c r="I9" s="92">
        <v>70.87087087087087</v>
      </c>
      <c r="J9" s="92">
        <v>58.70870870870871</v>
      </c>
      <c r="K9" s="92">
        <v>65.69069069069069</v>
      </c>
      <c r="L9" s="92">
        <v>51.726726726726724</v>
      </c>
      <c r="M9" s="92">
        <v>38.13813813813814</v>
      </c>
      <c r="N9" s="92">
        <v>31.681681681681685</v>
      </c>
    </row>
    <row r="10" spans="1:14" s="82" customFormat="1" ht="25.5">
      <c r="A10" s="126" t="s">
        <v>92</v>
      </c>
      <c r="B10" s="92">
        <v>100</v>
      </c>
      <c r="C10" s="92">
        <v>57.14285714285714</v>
      </c>
      <c r="D10" s="92">
        <v>71.42857142857143</v>
      </c>
      <c r="E10" s="92">
        <v>57.14285714285714</v>
      </c>
      <c r="F10" s="92">
        <v>328.57142857142856</v>
      </c>
      <c r="G10" s="92">
        <v>85.71428571428571</v>
      </c>
      <c r="H10" s="92">
        <v>185.71428571428572</v>
      </c>
      <c r="I10" s="92">
        <v>100</v>
      </c>
      <c r="J10" s="92">
        <v>100</v>
      </c>
      <c r="K10" s="92">
        <v>114.28571428571428</v>
      </c>
      <c r="L10" s="92">
        <v>14.285714285714285</v>
      </c>
      <c r="M10" s="92">
        <v>14.285714285714285</v>
      </c>
      <c r="N10" s="92">
        <v>0</v>
      </c>
    </row>
    <row r="11" spans="1:13" s="82" customFormat="1" ht="12.75">
      <c r="A11" s="128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4" s="82" customFormat="1" ht="12.75" customHeight="1">
      <c r="A12" s="128" t="s">
        <v>6</v>
      </c>
      <c r="B12" s="92">
        <v>100</v>
      </c>
      <c r="C12" s="92">
        <v>97.66271125494427</v>
      </c>
      <c r="D12" s="92">
        <v>89.54812417595589</v>
      </c>
      <c r="E12" s="92">
        <v>95.03775620280474</v>
      </c>
      <c r="F12" s="92">
        <v>96.85964281433537</v>
      </c>
      <c r="G12" s="92">
        <v>95.86479683567062</v>
      </c>
      <c r="H12" s="92">
        <v>91.89739901714012</v>
      </c>
      <c r="I12" s="92">
        <v>94.65420112669304</v>
      </c>
      <c r="J12" s="92">
        <v>78.36509648807383</v>
      </c>
      <c r="K12" s="92">
        <v>83.5910344000959</v>
      </c>
      <c r="L12" s="92">
        <v>71.05357784969435</v>
      </c>
      <c r="M12" s="92">
        <v>66.54680570538176</v>
      </c>
      <c r="N12" s="92">
        <v>52.23540692796356</v>
      </c>
    </row>
    <row r="13" spans="1:14" s="82" customFormat="1" ht="12.75">
      <c r="A13" s="93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3"/>
      <c r="M13" s="93"/>
      <c r="N13" s="93"/>
    </row>
    <row r="14" spans="1:7" s="82" customFormat="1" ht="12.75" customHeight="1">
      <c r="A14" s="102" t="s">
        <v>115</v>
      </c>
      <c r="B14" s="86"/>
      <c r="C14" s="87"/>
      <c r="D14" s="87"/>
      <c r="E14" s="87"/>
      <c r="F14" s="87"/>
      <c r="G14" s="87"/>
    </row>
    <row r="16" ht="12.75">
      <c r="A16" s="58"/>
    </row>
    <row r="17" ht="12.75">
      <c r="A17" s="58"/>
    </row>
    <row r="18" ht="12.75">
      <c r="A18" s="58"/>
    </row>
  </sheetData>
  <printOptions/>
  <pageMargins left="0.6" right="0.57" top="0.73" bottom="0.75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10" customWidth="1"/>
    <col min="2" max="4" width="14.140625" style="10" customWidth="1"/>
    <col min="5" max="5" width="11.421875" style="10" customWidth="1"/>
    <col min="6" max="6" width="11.57421875" style="10" customWidth="1"/>
    <col min="7" max="7" width="14.140625" style="10" customWidth="1"/>
    <col min="8" max="8" width="12.00390625" style="10" customWidth="1"/>
    <col min="9" max="9" width="14.140625" style="10" customWidth="1"/>
    <col min="10" max="16384" width="9.140625" style="10" customWidth="1"/>
  </cols>
  <sheetData>
    <row r="1" spans="1:9" ht="12.75">
      <c r="A1" s="99" t="s">
        <v>283</v>
      </c>
      <c r="B1" s="84"/>
      <c r="C1" s="84"/>
      <c r="D1" s="84"/>
      <c r="E1" s="84"/>
      <c r="F1" s="84"/>
      <c r="G1" s="100"/>
      <c r="H1" s="100"/>
      <c r="I1" s="100"/>
    </row>
    <row r="2" spans="1:9" ht="25.5" customHeight="1">
      <c r="A2" s="99" t="s">
        <v>117</v>
      </c>
      <c r="B2" s="100"/>
      <c r="C2" s="100"/>
      <c r="D2" s="100"/>
      <c r="E2" s="100"/>
      <c r="F2" s="100"/>
      <c r="G2" s="100"/>
      <c r="H2" s="100"/>
      <c r="I2" s="100"/>
    </row>
    <row r="3" spans="1:9" ht="76.5">
      <c r="A3" s="129"/>
      <c r="B3" s="130" t="s">
        <v>0</v>
      </c>
      <c r="C3" s="130" t="s">
        <v>2</v>
      </c>
      <c r="D3" s="130" t="s">
        <v>91</v>
      </c>
      <c r="E3" s="130" t="s">
        <v>3</v>
      </c>
      <c r="F3" s="130" t="s">
        <v>7</v>
      </c>
      <c r="G3" s="130" t="s">
        <v>4</v>
      </c>
      <c r="H3" s="130" t="s">
        <v>92</v>
      </c>
      <c r="I3" s="130" t="s">
        <v>25</v>
      </c>
    </row>
    <row r="4" spans="1:9" ht="12.75">
      <c r="A4" s="131" t="s">
        <v>276</v>
      </c>
      <c r="B4" s="132">
        <v>42037</v>
      </c>
      <c r="C4" s="132"/>
      <c r="D4" s="132">
        <v>414</v>
      </c>
      <c r="E4" s="132"/>
      <c r="F4" s="132">
        <v>0</v>
      </c>
      <c r="G4" s="132">
        <v>13024</v>
      </c>
      <c r="H4" s="132">
        <v>118</v>
      </c>
      <c r="I4" s="132">
        <v>55593</v>
      </c>
    </row>
    <row r="5" spans="1:9" ht="12.75">
      <c r="A5" s="84" t="s">
        <v>277</v>
      </c>
      <c r="B5" s="133">
        <v>9985</v>
      </c>
      <c r="C5" s="133"/>
      <c r="D5" s="133">
        <v>168</v>
      </c>
      <c r="E5" s="133"/>
      <c r="F5" s="133">
        <v>0</v>
      </c>
      <c r="G5" s="133">
        <v>1</v>
      </c>
      <c r="H5" s="133">
        <v>0</v>
      </c>
      <c r="I5" s="133">
        <v>10154</v>
      </c>
    </row>
    <row r="6" spans="1:9" ht="12.75">
      <c r="A6" s="84" t="s">
        <v>278</v>
      </c>
      <c r="B6" s="133">
        <v>5315</v>
      </c>
      <c r="C6" s="133"/>
      <c r="D6" s="133">
        <v>475</v>
      </c>
      <c r="E6" s="133"/>
      <c r="F6" s="133">
        <v>0</v>
      </c>
      <c r="G6" s="133"/>
      <c r="H6" s="133">
        <v>0</v>
      </c>
      <c r="I6" s="133">
        <v>5790</v>
      </c>
    </row>
    <row r="7" spans="1:9" ht="12.75">
      <c r="A7" s="84" t="s">
        <v>279</v>
      </c>
      <c r="B7" s="133">
        <v>26070</v>
      </c>
      <c r="C7" s="133">
        <v>157</v>
      </c>
      <c r="D7" s="133">
        <v>7864</v>
      </c>
      <c r="E7" s="133">
        <v>294</v>
      </c>
      <c r="F7" s="133">
        <v>1</v>
      </c>
      <c r="G7" s="133"/>
      <c r="H7" s="133">
        <v>31</v>
      </c>
      <c r="I7" s="133">
        <v>34417</v>
      </c>
    </row>
    <row r="8" spans="1:9" ht="12.75">
      <c r="A8" s="84" t="s">
        <v>280</v>
      </c>
      <c r="B8" s="133">
        <v>3</v>
      </c>
      <c r="C8" s="133"/>
      <c r="D8" s="133">
        <v>5</v>
      </c>
      <c r="E8" s="133"/>
      <c r="F8" s="133">
        <v>0</v>
      </c>
      <c r="G8" s="133">
        <v>871</v>
      </c>
      <c r="H8" s="133">
        <v>40</v>
      </c>
      <c r="I8" s="133">
        <v>919</v>
      </c>
    </row>
    <row r="9" spans="1:9" ht="12.75">
      <c r="A9" s="84" t="s">
        <v>281</v>
      </c>
      <c r="B9" s="133">
        <v>1</v>
      </c>
      <c r="C9" s="133"/>
      <c r="D9" s="133">
        <v>0</v>
      </c>
      <c r="E9" s="133"/>
      <c r="F9" s="133">
        <v>715</v>
      </c>
      <c r="G9" s="133">
        <v>1</v>
      </c>
      <c r="H9" s="133">
        <v>0</v>
      </c>
      <c r="I9" s="133">
        <v>717</v>
      </c>
    </row>
    <row r="10" spans="1:9" ht="12.75">
      <c r="A10" s="134" t="s">
        <v>25</v>
      </c>
      <c r="B10" s="135">
        <v>83411</v>
      </c>
      <c r="C10" s="135">
        <v>157</v>
      </c>
      <c r="D10" s="135">
        <v>8926</v>
      </c>
      <c r="E10" s="135">
        <v>294</v>
      </c>
      <c r="F10" s="135">
        <v>716</v>
      </c>
      <c r="G10" s="135">
        <v>13897</v>
      </c>
      <c r="H10" s="135">
        <v>189</v>
      </c>
      <c r="I10" s="135">
        <v>107590</v>
      </c>
    </row>
    <row r="11" spans="2:9" ht="12.75">
      <c r="B11" s="84"/>
      <c r="C11" s="84"/>
      <c r="D11" s="84"/>
      <c r="E11" s="84"/>
      <c r="F11" s="84"/>
      <c r="G11" s="84"/>
      <c r="H11" s="84"/>
      <c r="I11" s="84"/>
    </row>
    <row r="12" spans="1:9" ht="12.75">
      <c r="A12" s="99" t="s">
        <v>282</v>
      </c>
      <c r="B12" s="84"/>
      <c r="C12" s="84"/>
      <c r="D12" s="84"/>
      <c r="E12" s="84"/>
      <c r="F12" s="84"/>
      <c r="G12" s="84"/>
      <c r="H12" s="84"/>
      <c r="I12" s="84"/>
    </row>
    <row r="13" spans="1:9" ht="76.5">
      <c r="A13" s="129"/>
      <c r="B13" s="130" t="s">
        <v>0</v>
      </c>
      <c r="C13" s="130" t="s">
        <v>2</v>
      </c>
      <c r="D13" s="130" t="s">
        <v>91</v>
      </c>
      <c r="E13" s="130" t="s">
        <v>3</v>
      </c>
      <c r="F13" s="130" t="s">
        <v>7</v>
      </c>
      <c r="G13" s="130" t="s">
        <v>4</v>
      </c>
      <c r="H13" s="130" t="s">
        <v>92</v>
      </c>
      <c r="I13" s="130" t="s">
        <v>25</v>
      </c>
    </row>
    <row r="14" spans="1:9" ht="12.75">
      <c r="A14" s="131" t="s">
        <v>276</v>
      </c>
      <c r="B14" s="136">
        <v>0.5039742959561688</v>
      </c>
      <c r="C14" s="137" t="s">
        <v>26</v>
      </c>
      <c r="D14" s="136">
        <v>0.04638135783105534</v>
      </c>
      <c r="E14" s="137" t="s">
        <v>26</v>
      </c>
      <c r="F14" s="137" t="s">
        <v>26</v>
      </c>
      <c r="G14" s="136">
        <v>0.9371806864790962</v>
      </c>
      <c r="H14" s="136">
        <v>0.6243386243386243</v>
      </c>
      <c r="I14" s="136">
        <v>0.5167115902964959</v>
      </c>
    </row>
    <row r="15" spans="1:9" ht="12.75">
      <c r="A15" s="84" t="s">
        <v>277</v>
      </c>
      <c r="B15" s="138">
        <v>0.11970843174161681</v>
      </c>
      <c r="C15" s="139" t="s">
        <v>26</v>
      </c>
      <c r="D15" s="138">
        <v>0.018821420569123906</v>
      </c>
      <c r="E15" s="139" t="s">
        <v>26</v>
      </c>
      <c r="F15" s="139" t="s">
        <v>26</v>
      </c>
      <c r="G15" s="139" t="s">
        <v>26</v>
      </c>
      <c r="H15" s="139" t="s">
        <v>26</v>
      </c>
      <c r="I15" s="138">
        <v>0.09437680081791988</v>
      </c>
    </row>
    <row r="16" spans="1:9" ht="12.75">
      <c r="A16" s="84" t="s">
        <v>278</v>
      </c>
      <c r="B16" s="138">
        <v>0.06372061238925322</v>
      </c>
      <c r="C16" s="139" t="s">
        <v>26</v>
      </c>
      <c r="D16" s="138">
        <v>0.053215326013892</v>
      </c>
      <c r="E16" s="139" t="s">
        <v>26</v>
      </c>
      <c r="F16" s="139" t="s">
        <v>26</v>
      </c>
      <c r="G16" s="139" t="s">
        <v>26</v>
      </c>
      <c r="H16" s="139" t="s">
        <v>26</v>
      </c>
      <c r="I16" s="138">
        <v>0.05381541035412213</v>
      </c>
    </row>
    <row r="17" spans="1:9" ht="12.75">
      <c r="A17" s="84" t="s">
        <v>279</v>
      </c>
      <c r="B17" s="138">
        <v>0.312548704607306</v>
      </c>
      <c r="C17" s="138">
        <v>1</v>
      </c>
      <c r="D17" s="138">
        <v>0.8810217342594667</v>
      </c>
      <c r="E17" s="138">
        <v>1</v>
      </c>
      <c r="F17" s="138">
        <v>0.0013966480446927375</v>
      </c>
      <c r="G17" s="139" t="s">
        <v>26</v>
      </c>
      <c r="H17" s="138">
        <v>0.164021164021164</v>
      </c>
      <c r="I17" s="138">
        <v>0.3198903243795892</v>
      </c>
    </row>
    <row r="18" spans="1:9" ht="12.75">
      <c r="A18" s="84" t="s">
        <v>280</v>
      </c>
      <c r="B18" s="139" t="s">
        <v>26</v>
      </c>
      <c r="C18" s="139" t="s">
        <v>26</v>
      </c>
      <c r="D18" s="138">
        <v>0.000560161326462021</v>
      </c>
      <c r="E18" s="139" t="s">
        <v>26</v>
      </c>
      <c r="F18" s="139" t="s">
        <v>26</v>
      </c>
      <c r="G18" s="138">
        <v>0.0626753975678204</v>
      </c>
      <c r="H18" s="138">
        <v>0.21164021164021163</v>
      </c>
      <c r="I18" s="138">
        <v>0.008541686030300213</v>
      </c>
    </row>
    <row r="19" spans="1:9" ht="12.75">
      <c r="A19" s="84" t="s">
        <v>281</v>
      </c>
      <c r="B19" s="139" t="s">
        <v>26</v>
      </c>
      <c r="C19" s="139" t="s">
        <v>26</v>
      </c>
      <c r="D19" s="139" t="s">
        <v>26</v>
      </c>
      <c r="E19" s="139" t="s">
        <v>26</v>
      </c>
      <c r="F19" s="138">
        <v>0.9986033519553073</v>
      </c>
      <c r="G19" s="139" t="s">
        <v>26</v>
      </c>
      <c r="H19" s="139" t="s">
        <v>26</v>
      </c>
      <c r="I19" s="138">
        <v>0.006664188121572637</v>
      </c>
    </row>
    <row r="20" spans="1:9" ht="12.75">
      <c r="A20" s="134" t="s">
        <v>25</v>
      </c>
      <c r="B20" s="140">
        <v>1</v>
      </c>
      <c r="C20" s="140">
        <v>1</v>
      </c>
      <c r="D20" s="140">
        <v>1</v>
      </c>
      <c r="E20" s="140">
        <v>1</v>
      </c>
      <c r="F20" s="140">
        <v>1</v>
      </c>
      <c r="G20" s="140">
        <v>1</v>
      </c>
      <c r="H20" s="140">
        <v>1</v>
      </c>
      <c r="I20" s="140">
        <v>1</v>
      </c>
    </row>
    <row r="21" ht="12.75">
      <c r="A21" s="101" t="s">
        <v>106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2"/>
  <sheetViews>
    <sheetView workbookViewId="0" topLeftCell="A1">
      <selection activeCell="A1" sqref="A1:F1"/>
    </sheetView>
  </sheetViews>
  <sheetFormatPr defaultColWidth="9.140625" defaultRowHeight="12.75"/>
  <cols>
    <col min="1" max="1" width="11.8515625" style="114" customWidth="1"/>
    <col min="2" max="2" width="16.7109375" style="12" customWidth="1"/>
    <col min="3" max="5" width="16.140625" style="12" customWidth="1"/>
    <col min="6" max="6" width="16.7109375" style="12" customWidth="1"/>
    <col min="7" max="7" width="16.8515625" style="12" customWidth="1"/>
    <col min="8" max="16384" width="9.140625" style="10" customWidth="1"/>
  </cols>
  <sheetData>
    <row r="1" spans="1:6" ht="26.25" customHeight="1">
      <c r="A1" s="141" t="s">
        <v>275</v>
      </c>
      <c r="B1" s="142"/>
      <c r="C1" s="142"/>
      <c r="D1" s="142"/>
      <c r="E1" s="142"/>
      <c r="F1" s="142"/>
    </row>
    <row r="2" spans="1:6" ht="38.25">
      <c r="A2" s="103" t="s">
        <v>116</v>
      </c>
      <c r="B2" s="104" t="s">
        <v>271</v>
      </c>
      <c r="C2" s="105" t="s">
        <v>117</v>
      </c>
      <c r="D2" s="106" t="s">
        <v>118</v>
      </c>
      <c r="E2" s="106" t="s">
        <v>119</v>
      </c>
      <c r="F2" s="16" t="s">
        <v>120</v>
      </c>
    </row>
    <row r="3" spans="1:6" ht="12.75">
      <c r="A3" s="107" t="s">
        <v>121</v>
      </c>
      <c r="B3" s="13" t="s">
        <v>122</v>
      </c>
      <c r="C3" s="108">
        <v>4989</v>
      </c>
      <c r="D3" s="109">
        <v>0.059812254978360166</v>
      </c>
      <c r="E3" s="109">
        <v>0.2515758156421764</v>
      </c>
      <c r="F3" s="12" t="s">
        <v>123</v>
      </c>
    </row>
    <row r="4" spans="1:6" ht="12.75">
      <c r="A4" s="107" t="s">
        <v>124</v>
      </c>
      <c r="B4" s="13" t="s">
        <v>125</v>
      </c>
      <c r="C4" s="108">
        <v>3829</v>
      </c>
      <c r="D4" s="109">
        <v>0.045905216338372634</v>
      </c>
      <c r="E4" s="109">
        <v>0.19308153900458877</v>
      </c>
      <c r="F4" s="12" t="s">
        <v>123</v>
      </c>
    </row>
    <row r="5" spans="1:6" ht="12.75">
      <c r="A5" s="107" t="s">
        <v>126</v>
      </c>
      <c r="B5" s="13" t="s">
        <v>127</v>
      </c>
      <c r="C5" s="108">
        <v>2744</v>
      </c>
      <c r="D5" s="109">
        <v>0.03289733967941878</v>
      </c>
      <c r="E5" s="110">
        <v>0.4097357025533821</v>
      </c>
      <c r="F5" s="12" t="s">
        <v>128</v>
      </c>
    </row>
    <row r="6" spans="1:6" ht="12.75">
      <c r="A6" s="107" t="s">
        <v>129</v>
      </c>
      <c r="B6" s="13" t="s">
        <v>130</v>
      </c>
      <c r="C6" s="108">
        <v>2403</v>
      </c>
      <c r="D6" s="109">
        <v>0.028809149872318997</v>
      </c>
      <c r="E6" s="110">
        <v>0.4174048983845753</v>
      </c>
      <c r="F6" s="12" t="s">
        <v>131</v>
      </c>
    </row>
    <row r="7" spans="1:6" ht="12.75">
      <c r="A7" s="107" t="s">
        <v>132</v>
      </c>
      <c r="B7" s="13" t="s">
        <v>133</v>
      </c>
      <c r="C7" s="108">
        <v>2340</v>
      </c>
      <c r="D7" s="109">
        <v>0.02805385380825071</v>
      </c>
      <c r="E7" s="110">
        <v>0.5426716141001855</v>
      </c>
      <c r="F7" s="12" t="s">
        <v>134</v>
      </c>
    </row>
    <row r="8" spans="1:6" ht="12.75">
      <c r="A8" s="107" t="s">
        <v>135</v>
      </c>
      <c r="B8" s="13" t="s">
        <v>136</v>
      </c>
      <c r="C8" s="108">
        <v>2142</v>
      </c>
      <c r="D8" s="109">
        <v>0.025680066178321803</v>
      </c>
      <c r="E8" s="110">
        <v>0.31984470658503805</v>
      </c>
      <c r="F8" s="12" t="s">
        <v>128</v>
      </c>
    </row>
    <row r="9" spans="1:6" ht="12.75">
      <c r="A9" s="107" t="s">
        <v>137</v>
      </c>
      <c r="B9" s="13" t="s">
        <v>138</v>
      </c>
      <c r="C9" s="108">
        <v>2127</v>
      </c>
      <c r="D9" s="109">
        <v>0.025500233782115068</v>
      </c>
      <c r="E9" s="109">
        <v>0.10725631586909384</v>
      </c>
      <c r="F9" s="12" t="s">
        <v>123</v>
      </c>
    </row>
    <row r="10" spans="1:6" ht="12.75">
      <c r="A10" s="107" t="s">
        <v>139</v>
      </c>
      <c r="B10" s="13" t="s">
        <v>140</v>
      </c>
      <c r="C10" s="108">
        <v>1936</v>
      </c>
      <c r="D10" s="109">
        <v>0.02321036793708264</v>
      </c>
      <c r="E10" s="110">
        <v>0.35666912306558585</v>
      </c>
      <c r="F10" s="12" t="s">
        <v>141</v>
      </c>
    </row>
    <row r="11" spans="1:6" ht="12.75">
      <c r="A11" s="107" t="s">
        <v>142</v>
      </c>
      <c r="B11" s="13" t="s">
        <v>143</v>
      </c>
      <c r="C11" s="108">
        <v>1920</v>
      </c>
      <c r="D11" s="109">
        <v>0.023018546714462122</v>
      </c>
      <c r="E11" s="110">
        <v>0.37383177570093457</v>
      </c>
      <c r="F11" s="12" t="s">
        <v>144</v>
      </c>
    </row>
    <row r="12" spans="1:6" ht="12.75">
      <c r="A12" s="107" t="s">
        <v>145</v>
      </c>
      <c r="B12" s="13" t="s">
        <v>146</v>
      </c>
      <c r="C12" s="108">
        <v>1813</v>
      </c>
      <c r="D12" s="109">
        <v>0.02173574228818741</v>
      </c>
      <c r="E12" s="110">
        <v>0.46392016376663253</v>
      </c>
      <c r="F12" s="12" t="s">
        <v>147</v>
      </c>
    </row>
    <row r="13" spans="1:6" ht="12.75">
      <c r="A13" s="107" t="s">
        <v>148</v>
      </c>
      <c r="B13" s="13" t="s">
        <v>149</v>
      </c>
      <c r="C13" s="108">
        <v>1403</v>
      </c>
      <c r="D13" s="109">
        <v>0.016820323458536644</v>
      </c>
      <c r="E13" s="110">
        <v>0.24370331770019107</v>
      </c>
      <c r="F13" s="12" t="s">
        <v>131</v>
      </c>
    </row>
    <row r="14" spans="1:6" ht="12.75">
      <c r="A14" s="107" t="s">
        <v>150</v>
      </c>
      <c r="B14" s="13" t="s">
        <v>151</v>
      </c>
      <c r="C14" s="108">
        <v>1178</v>
      </c>
      <c r="D14" s="109">
        <v>0.014122837515435614</v>
      </c>
      <c r="E14" s="110">
        <v>0.2170228445099484</v>
      </c>
      <c r="F14" s="12" t="s">
        <v>141</v>
      </c>
    </row>
    <row r="15" spans="1:6" ht="12.75">
      <c r="A15" s="107" t="s">
        <v>152</v>
      </c>
      <c r="B15" s="13" t="s">
        <v>153</v>
      </c>
      <c r="C15" s="108">
        <v>1154</v>
      </c>
      <c r="D15" s="109">
        <v>0.013835105681504837</v>
      </c>
      <c r="E15" s="110">
        <v>0.36243718592964824</v>
      </c>
      <c r="F15" s="12" t="s">
        <v>154</v>
      </c>
    </row>
    <row r="16" spans="1:6" ht="12.75">
      <c r="A16" s="107" t="s">
        <v>155</v>
      </c>
      <c r="B16" s="13">
        <v>500</v>
      </c>
      <c r="C16" s="108">
        <v>1140</v>
      </c>
      <c r="D16" s="109">
        <v>0.013667262111711884</v>
      </c>
      <c r="E16" s="109">
        <v>0.05748575462659473</v>
      </c>
      <c r="F16" s="12" t="s">
        <v>123</v>
      </c>
    </row>
    <row r="17" spans="1:6" ht="12.75">
      <c r="A17" s="107" t="s">
        <v>156</v>
      </c>
      <c r="B17" s="13" t="s">
        <v>157</v>
      </c>
      <c r="C17" s="108">
        <v>1134</v>
      </c>
      <c r="D17" s="109">
        <v>0.013595329153229191</v>
      </c>
      <c r="E17" s="110">
        <v>0.31526271893244373</v>
      </c>
      <c r="F17" s="12" t="s">
        <v>158</v>
      </c>
    </row>
    <row r="18" spans="1:6" ht="12.75">
      <c r="A18" s="107" t="s">
        <v>159</v>
      </c>
      <c r="B18" s="13" t="s">
        <v>160</v>
      </c>
      <c r="C18" s="108">
        <v>1105</v>
      </c>
      <c r="D18" s="109">
        <v>0.013247653187229503</v>
      </c>
      <c r="E18" s="109">
        <v>0.055720841107357165</v>
      </c>
      <c r="F18" s="12" t="s">
        <v>123</v>
      </c>
    </row>
    <row r="19" spans="1:6" ht="12.75">
      <c r="A19" s="107" t="s">
        <v>161</v>
      </c>
      <c r="B19" s="13" t="s">
        <v>162</v>
      </c>
      <c r="C19" s="108">
        <v>1093</v>
      </c>
      <c r="D19" s="109">
        <v>0.013103787270264114</v>
      </c>
      <c r="E19" s="110">
        <v>0.30386433138726715</v>
      </c>
      <c r="F19" s="12" t="s">
        <v>158</v>
      </c>
    </row>
    <row r="20" spans="1:6" ht="12.75">
      <c r="A20" s="107" t="s">
        <v>163</v>
      </c>
      <c r="B20" s="13">
        <v>206</v>
      </c>
      <c r="C20" s="108">
        <v>1083</v>
      </c>
      <c r="D20" s="109">
        <v>0.01298389900612629</v>
      </c>
      <c r="E20" s="110">
        <v>0.30837129840546695</v>
      </c>
      <c r="F20" s="12" t="s">
        <v>164</v>
      </c>
    </row>
    <row r="21" spans="1:6" ht="12.75">
      <c r="A21" s="107" t="s">
        <v>165</v>
      </c>
      <c r="B21" s="13" t="s">
        <v>166</v>
      </c>
      <c r="C21" s="108">
        <v>1078</v>
      </c>
      <c r="D21" s="109">
        <v>0.012923954874057378</v>
      </c>
      <c r="E21" s="109">
        <v>0.05435933639251676</v>
      </c>
      <c r="F21" s="12" t="s">
        <v>123</v>
      </c>
    </row>
    <row r="22" spans="1:6" ht="12.75">
      <c r="A22" s="107" t="s">
        <v>167</v>
      </c>
      <c r="B22" s="13" t="s">
        <v>168</v>
      </c>
      <c r="C22" s="108">
        <v>1016</v>
      </c>
      <c r="D22" s="109">
        <v>0.012180647636402872</v>
      </c>
      <c r="E22" s="110">
        <v>0.19781931464174454</v>
      </c>
      <c r="F22" s="12" t="s">
        <v>144</v>
      </c>
    </row>
    <row r="23" spans="1:6" ht="12.75">
      <c r="A23" s="107" t="s">
        <v>169</v>
      </c>
      <c r="B23" s="13" t="s">
        <v>170</v>
      </c>
      <c r="C23" s="108">
        <v>821</v>
      </c>
      <c r="D23" s="109">
        <v>0.009842826485715314</v>
      </c>
      <c r="E23" s="110">
        <v>0.4131857070961248</v>
      </c>
      <c r="F23" s="12" t="s">
        <v>171</v>
      </c>
    </row>
    <row r="24" spans="1:6" ht="12.75">
      <c r="A24" s="107" t="s">
        <v>172</v>
      </c>
      <c r="B24" s="13" t="s">
        <v>173</v>
      </c>
      <c r="C24" s="108">
        <v>774</v>
      </c>
      <c r="D24" s="109">
        <v>0.009279351644267542</v>
      </c>
      <c r="E24" s="110">
        <v>0.44508338125359403</v>
      </c>
      <c r="F24" s="12" t="s">
        <v>174</v>
      </c>
    </row>
    <row r="25" spans="1:6" ht="12.75">
      <c r="A25" s="107" t="s">
        <v>175</v>
      </c>
      <c r="B25" s="13" t="s">
        <v>176</v>
      </c>
      <c r="C25" s="108">
        <v>766</v>
      </c>
      <c r="D25" s="109">
        <v>0.009183441032957283</v>
      </c>
      <c r="E25" s="110">
        <v>0.9228915662650602</v>
      </c>
      <c r="F25" s="12" t="s">
        <v>177</v>
      </c>
    </row>
    <row r="26" spans="1:6" ht="12.75">
      <c r="A26" s="107" t="s">
        <v>178</v>
      </c>
      <c r="B26" s="13" t="s">
        <v>179</v>
      </c>
      <c r="C26" s="108">
        <v>727</v>
      </c>
      <c r="D26" s="109">
        <v>0.008715876802819772</v>
      </c>
      <c r="E26" s="109">
        <v>0.03665977509959155</v>
      </c>
      <c r="F26" s="12" t="s">
        <v>123</v>
      </c>
    </row>
    <row r="27" spans="1:6" ht="12.75">
      <c r="A27" s="107" t="s">
        <v>180</v>
      </c>
      <c r="B27" s="13">
        <v>207</v>
      </c>
      <c r="C27" s="108">
        <v>726</v>
      </c>
      <c r="D27" s="109">
        <v>0.00870388797640599</v>
      </c>
      <c r="E27" s="110">
        <v>0.20671981776765375</v>
      </c>
      <c r="F27" s="12" t="s">
        <v>164</v>
      </c>
    </row>
    <row r="28" spans="1:6" ht="12.75">
      <c r="A28" s="107" t="s">
        <v>181</v>
      </c>
      <c r="B28" s="13" t="s">
        <v>182</v>
      </c>
      <c r="C28" s="108">
        <v>722</v>
      </c>
      <c r="D28" s="109">
        <v>0.008655932670750861</v>
      </c>
      <c r="E28" s="110">
        <v>0.5183058147882269</v>
      </c>
      <c r="F28" s="12" t="s">
        <v>183</v>
      </c>
    </row>
    <row r="29" spans="1:6" ht="12.75">
      <c r="A29" s="107" t="s">
        <v>184</v>
      </c>
      <c r="B29" s="13" t="s">
        <v>185</v>
      </c>
      <c r="C29" s="108">
        <v>694</v>
      </c>
      <c r="D29" s="109">
        <v>0.008320245531164954</v>
      </c>
      <c r="E29" s="109">
        <v>0.03499571378145328</v>
      </c>
      <c r="F29" s="12" t="s">
        <v>123</v>
      </c>
    </row>
    <row r="30" spans="1:6" ht="12.75">
      <c r="A30" s="107" t="s">
        <v>186</v>
      </c>
      <c r="B30" s="13" t="s">
        <v>187</v>
      </c>
      <c r="C30" s="108">
        <v>681</v>
      </c>
      <c r="D30" s="109">
        <v>0.008164390787785783</v>
      </c>
      <c r="E30" s="110">
        <v>0.1254605747973471</v>
      </c>
      <c r="F30" s="12" t="s">
        <v>141</v>
      </c>
    </row>
    <row r="31" spans="1:6" ht="12.75">
      <c r="A31" s="107" t="s">
        <v>188</v>
      </c>
      <c r="B31" s="13" t="s">
        <v>189</v>
      </c>
      <c r="C31" s="108">
        <v>674</v>
      </c>
      <c r="D31" s="109">
        <v>0.008080469002889307</v>
      </c>
      <c r="E31" s="110">
        <v>0.11707486538127497</v>
      </c>
      <c r="F31" s="12" t="s">
        <v>131</v>
      </c>
    </row>
    <row r="32" spans="1:6" ht="12.75">
      <c r="A32" s="107" t="s">
        <v>190</v>
      </c>
      <c r="B32" s="13" t="s">
        <v>191</v>
      </c>
      <c r="C32" s="108">
        <v>669</v>
      </c>
      <c r="D32" s="109">
        <v>0.008020524870820396</v>
      </c>
      <c r="E32" s="110">
        <v>0.3094357076780759</v>
      </c>
      <c r="F32" s="12" t="s">
        <v>192</v>
      </c>
    </row>
    <row r="33" spans="1:6" ht="12.75">
      <c r="A33" s="107" t="s">
        <v>193</v>
      </c>
      <c r="B33" s="13" t="s">
        <v>194</v>
      </c>
      <c r="C33" s="108">
        <v>655</v>
      </c>
      <c r="D33" s="109">
        <v>0.007852681301027443</v>
      </c>
      <c r="E33" s="110">
        <v>0.12067059690493737</v>
      </c>
      <c r="F33" s="12" t="s">
        <v>141</v>
      </c>
    </row>
    <row r="34" spans="1:6" ht="12.75">
      <c r="A34" s="107" t="s">
        <v>195</v>
      </c>
      <c r="B34" s="13" t="s">
        <v>196</v>
      </c>
      <c r="C34" s="108">
        <v>615</v>
      </c>
      <c r="D34" s="109">
        <v>0.007373128244476148</v>
      </c>
      <c r="E34" s="110">
        <v>0.28445883441258096</v>
      </c>
      <c r="F34" s="12" t="s">
        <v>192</v>
      </c>
    </row>
    <row r="35" spans="1:6" ht="12.75">
      <c r="A35" s="107" t="s">
        <v>197</v>
      </c>
      <c r="B35" s="13" t="s">
        <v>198</v>
      </c>
      <c r="C35" s="108">
        <v>598</v>
      </c>
      <c r="D35" s="109">
        <v>0.0071693181954418485</v>
      </c>
      <c r="E35" s="110">
        <v>0.1878140703517588</v>
      </c>
      <c r="F35" s="12" t="s">
        <v>154</v>
      </c>
    </row>
    <row r="36" spans="1:6" ht="12.75">
      <c r="A36" s="107" t="s">
        <v>199</v>
      </c>
      <c r="B36" s="13" t="s">
        <v>200</v>
      </c>
      <c r="C36" s="108">
        <v>590</v>
      </c>
      <c r="D36" s="109">
        <v>0.00707340758413159</v>
      </c>
      <c r="E36" s="110">
        <v>0.11487538940809969</v>
      </c>
      <c r="F36" s="12" t="s">
        <v>144</v>
      </c>
    </row>
    <row r="37" spans="1:6" ht="12.75">
      <c r="A37" s="107" t="s">
        <v>201</v>
      </c>
      <c r="B37" s="13" t="s">
        <v>202</v>
      </c>
      <c r="C37" s="108">
        <v>568</v>
      </c>
      <c r="D37" s="109">
        <v>0.006809653403028378</v>
      </c>
      <c r="E37" s="110">
        <v>0.08481409586381962</v>
      </c>
      <c r="F37" s="12" t="s">
        <v>128</v>
      </c>
    </row>
    <row r="38" spans="1:6" ht="12.75">
      <c r="A38" s="107" t="s">
        <v>203</v>
      </c>
      <c r="B38" s="13" t="s">
        <v>204</v>
      </c>
      <c r="C38" s="108">
        <v>561</v>
      </c>
      <c r="D38" s="109">
        <v>0.006725731618131901</v>
      </c>
      <c r="E38" s="110">
        <v>0.602577873254565</v>
      </c>
      <c r="F38" s="12" t="s">
        <v>205</v>
      </c>
    </row>
    <row r="39" spans="1:6" ht="12.75">
      <c r="A39" s="107" t="s">
        <v>206</v>
      </c>
      <c r="B39" s="13" t="s">
        <v>207</v>
      </c>
      <c r="C39" s="108">
        <v>539</v>
      </c>
      <c r="D39" s="109">
        <v>0.006461977437028689</v>
      </c>
      <c r="E39" s="110">
        <v>0.10494548286604362</v>
      </c>
      <c r="F39" s="12" t="s">
        <v>144</v>
      </c>
    </row>
    <row r="40" spans="1:6" ht="12.75">
      <c r="A40" s="107" t="s">
        <v>208</v>
      </c>
      <c r="B40" s="13">
        <v>147</v>
      </c>
      <c r="C40" s="108">
        <v>533</v>
      </c>
      <c r="D40" s="109">
        <v>0.0063900444785459955</v>
      </c>
      <c r="E40" s="110">
        <v>0.2034351145038168</v>
      </c>
      <c r="F40" s="12" t="s">
        <v>209</v>
      </c>
    </row>
    <row r="41" spans="1:6" ht="12.75">
      <c r="A41" s="107" t="s">
        <v>210</v>
      </c>
      <c r="B41" s="13" t="s">
        <v>211</v>
      </c>
      <c r="C41" s="108">
        <v>508</v>
      </c>
      <c r="D41" s="109">
        <v>0.006090323818201436</v>
      </c>
      <c r="E41" s="110">
        <v>0.9566854990583804</v>
      </c>
      <c r="F41" s="12" t="s">
        <v>211</v>
      </c>
    </row>
    <row r="42" spans="1:6" ht="12.75">
      <c r="A42" s="107" t="s">
        <v>212</v>
      </c>
      <c r="B42" s="13" t="s">
        <v>213</v>
      </c>
      <c r="C42" s="108">
        <v>504</v>
      </c>
      <c r="D42" s="109">
        <v>0.006042368512546307</v>
      </c>
      <c r="E42" s="109">
        <v>0.025414754677020826</v>
      </c>
      <c r="F42" s="12" t="s">
        <v>123</v>
      </c>
    </row>
    <row r="43" spans="1:6" ht="12.75">
      <c r="A43" s="107" t="s">
        <v>214</v>
      </c>
      <c r="B43" s="13" t="s">
        <v>215</v>
      </c>
      <c r="C43" s="108">
        <v>498</v>
      </c>
      <c r="D43" s="109">
        <v>0.005970435554063612</v>
      </c>
      <c r="E43" s="110">
        <v>0.12743091095189354</v>
      </c>
      <c r="F43" s="12" t="s">
        <v>147</v>
      </c>
    </row>
    <row r="44" spans="1:6" ht="12.75">
      <c r="A44" s="107" t="s">
        <v>216</v>
      </c>
      <c r="B44" s="13" t="s">
        <v>217</v>
      </c>
      <c r="C44" s="108">
        <v>492</v>
      </c>
      <c r="D44" s="109">
        <v>0.005898502595580919</v>
      </c>
      <c r="E44" s="110">
        <v>0.11410018552875696</v>
      </c>
      <c r="F44" s="12" t="s">
        <v>134</v>
      </c>
    </row>
    <row r="45" spans="1:6" ht="12.75">
      <c r="A45" s="107" t="s">
        <v>218</v>
      </c>
      <c r="B45" s="13" t="s">
        <v>219</v>
      </c>
      <c r="C45" s="108">
        <v>482</v>
      </c>
      <c r="D45" s="109">
        <v>0.005778614331443095</v>
      </c>
      <c r="E45" s="110">
        <v>0.13400055601890465</v>
      </c>
      <c r="F45" s="12" t="s">
        <v>158</v>
      </c>
    </row>
    <row r="46" spans="1:6" ht="12.75">
      <c r="A46" s="107" t="s">
        <v>220</v>
      </c>
      <c r="B46" s="13" t="s">
        <v>221</v>
      </c>
      <c r="C46" s="108">
        <v>477</v>
      </c>
      <c r="D46" s="109">
        <v>0.005718670199374183</v>
      </c>
      <c r="E46" s="110">
        <v>0.08787767133382461</v>
      </c>
      <c r="F46" s="12" t="s">
        <v>141</v>
      </c>
    </row>
    <row r="47" spans="1:6" ht="12.75">
      <c r="A47" s="107" t="s">
        <v>222</v>
      </c>
      <c r="B47" s="13" t="s">
        <v>223</v>
      </c>
      <c r="C47" s="108">
        <v>475</v>
      </c>
      <c r="D47" s="109">
        <v>0.005694692546546618</v>
      </c>
      <c r="E47" s="110">
        <v>0.14918341708542712</v>
      </c>
      <c r="F47" s="12" t="s">
        <v>154</v>
      </c>
    </row>
    <row r="48" spans="1:6" ht="12.75">
      <c r="A48" s="107" t="s">
        <v>224</v>
      </c>
      <c r="B48" s="13" t="s">
        <v>225</v>
      </c>
      <c r="C48" s="108">
        <v>435</v>
      </c>
      <c r="D48" s="109">
        <v>0.005215139489995324</v>
      </c>
      <c r="E48" s="110">
        <v>0.1008812615955473</v>
      </c>
      <c r="F48" s="12" t="s">
        <v>134</v>
      </c>
    </row>
    <row r="49" spans="1:6" ht="12.75">
      <c r="A49" s="107" t="s">
        <v>226</v>
      </c>
      <c r="B49" s="13" t="s">
        <v>227</v>
      </c>
      <c r="C49" s="108">
        <v>427</v>
      </c>
      <c r="D49" s="109">
        <v>0.005119228878685066</v>
      </c>
      <c r="E49" s="110">
        <v>0.09902597402597403</v>
      </c>
      <c r="F49" s="12" t="s">
        <v>134</v>
      </c>
    </row>
    <row r="50" spans="1:6" ht="12.75">
      <c r="A50" s="107" t="s">
        <v>228</v>
      </c>
      <c r="B50" s="13">
        <v>307</v>
      </c>
      <c r="C50" s="108">
        <v>413</v>
      </c>
      <c r="D50" s="109">
        <v>0.004951385308892112</v>
      </c>
      <c r="E50" s="110">
        <v>0.11759681093394077</v>
      </c>
      <c r="F50" s="12" t="s">
        <v>164</v>
      </c>
    </row>
    <row r="51" spans="1:6" ht="12.75">
      <c r="A51" s="107" t="s">
        <v>229</v>
      </c>
      <c r="B51" s="13" t="s">
        <v>230</v>
      </c>
      <c r="C51" s="108">
        <v>408</v>
      </c>
      <c r="D51" s="109">
        <v>0.004891441176823201</v>
      </c>
      <c r="E51" s="110">
        <v>0.23461759631972398</v>
      </c>
      <c r="F51" s="12" t="s">
        <v>174</v>
      </c>
    </row>
    <row r="52" spans="1:6" ht="12.75">
      <c r="A52" s="111" t="s">
        <v>231</v>
      </c>
      <c r="B52" s="42" t="s">
        <v>232</v>
      </c>
      <c r="C52" s="112">
        <v>371</v>
      </c>
      <c r="D52" s="113">
        <v>0.0044478545995132535</v>
      </c>
      <c r="E52" s="113">
        <v>0.018708083303918106</v>
      </c>
      <c r="F52" s="22" t="s">
        <v>123</v>
      </c>
    </row>
    <row r="53" spans="1:5" ht="12.75">
      <c r="A53" s="101" t="s">
        <v>106</v>
      </c>
      <c r="E53" s="110"/>
    </row>
    <row r="54" ht="12.75">
      <c r="E54" s="110"/>
    </row>
    <row r="55" ht="12.75">
      <c r="E55" s="110"/>
    </row>
    <row r="56" ht="12.75">
      <c r="E56" s="110"/>
    </row>
    <row r="57" ht="12.75">
      <c r="E57" s="110"/>
    </row>
    <row r="58" ht="12.75">
      <c r="E58" s="110"/>
    </row>
    <row r="59" ht="12.75">
      <c r="E59" s="110"/>
    </row>
    <row r="60" ht="12.75">
      <c r="E60" s="110"/>
    </row>
    <row r="61" ht="12.75">
      <c r="E61" s="110"/>
    </row>
    <row r="62" ht="12.75">
      <c r="E62" s="110"/>
    </row>
    <row r="63" ht="12.75">
      <c r="E63" s="110"/>
    </row>
    <row r="64" ht="12.75">
      <c r="E64" s="110"/>
    </row>
    <row r="65" ht="12.75">
      <c r="E65" s="110"/>
    </row>
    <row r="66" ht="12.75">
      <c r="E66" s="110"/>
    </row>
    <row r="67" ht="12.75">
      <c r="E67" s="110"/>
    </row>
    <row r="68" ht="12.75">
      <c r="E68" s="110"/>
    </row>
    <row r="69" ht="12.75">
      <c r="E69" s="110"/>
    </row>
    <row r="70" ht="12.75">
      <c r="E70" s="110"/>
    </row>
    <row r="71" ht="12.75">
      <c r="E71" s="110"/>
    </row>
    <row r="72" ht="12.75">
      <c r="E72" s="110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ht="12.75">
      <c r="E80" s="110"/>
    </row>
    <row r="81" ht="12.75">
      <c r="E81" s="110"/>
    </row>
    <row r="82" ht="12.75">
      <c r="E82" s="110"/>
    </row>
    <row r="83" ht="12.75">
      <c r="E83" s="110"/>
    </row>
    <row r="84" ht="12.75">
      <c r="E84" s="110"/>
    </row>
    <row r="85" ht="12.75">
      <c r="E85" s="110"/>
    </row>
    <row r="86" ht="12.75">
      <c r="E86" s="110"/>
    </row>
    <row r="87" ht="12.75">
      <c r="E87" s="110"/>
    </row>
    <row r="88" ht="12.75">
      <c r="E88" s="110"/>
    </row>
    <row r="89" ht="12.75">
      <c r="E89" s="109"/>
    </row>
    <row r="90" ht="12.75">
      <c r="E90" s="109"/>
    </row>
    <row r="91" ht="12.75">
      <c r="E91" s="109"/>
    </row>
    <row r="92" ht="12.75">
      <c r="E92" s="109"/>
    </row>
    <row r="93" ht="12.75">
      <c r="E93" s="109"/>
    </row>
    <row r="94" ht="12.75">
      <c r="E94" s="109"/>
    </row>
    <row r="95" ht="12.75">
      <c r="E95" s="109"/>
    </row>
    <row r="96" ht="12.75">
      <c r="E96" s="109"/>
    </row>
    <row r="97" ht="12.75">
      <c r="E97" s="109"/>
    </row>
    <row r="98" ht="12.75">
      <c r="E98" s="109"/>
    </row>
    <row r="99" ht="12.75">
      <c r="E99" s="109"/>
    </row>
    <row r="100" ht="12.75">
      <c r="E100" s="109"/>
    </row>
    <row r="101" ht="12.75">
      <c r="E101" s="109"/>
    </row>
    <row r="102" ht="12.75">
      <c r="E102" s="109"/>
    </row>
    <row r="103" ht="12.75">
      <c r="E103" s="109"/>
    </row>
    <row r="104" ht="12.75">
      <c r="E104" s="109"/>
    </row>
    <row r="105" ht="12.75">
      <c r="E105" s="109"/>
    </row>
    <row r="106" ht="12.75">
      <c r="E106" s="109"/>
    </row>
    <row r="107" ht="12.75">
      <c r="E107" s="109"/>
    </row>
    <row r="108" ht="12.75">
      <c r="E108" s="109"/>
    </row>
    <row r="109" ht="12.75">
      <c r="E109" s="109"/>
    </row>
    <row r="110" ht="12.75">
      <c r="E110" s="109"/>
    </row>
    <row r="111" ht="12.75">
      <c r="E111" s="109"/>
    </row>
    <row r="112" ht="12.75">
      <c r="E112" s="109"/>
    </row>
    <row r="113" ht="12.75">
      <c r="E113" s="109"/>
    </row>
    <row r="114" ht="12.75">
      <c r="E114" s="109"/>
    </row>
    <row r="115" ht="12.75">
      <c r="E115" s="110"/>
    </row>
    <row r="116" ht="12.75">
      <c r="E116" s="110"/>
    </row>
    <row r="117" ht="12.75">
      <c r="E117" s="110"/>
    </row>
    <row r="118" ht="12.75">
      <c r="E118" s="110"/>
    </row>
    <row r="119" ht="12.75">
      <c r="E119" s="110"/>
    </row>
    <row r="120" ht="12.75">
      <c r="E120" s="110"/>
    </row>
    <row r="121" ht="12.75">
      <c r="E121" s="110"/>
    </row>
    <row r="122" ht="12.75">
      <c r="E122" s="110"/>
    </row>
    <row r="123" ht="12.75">
      <c r="E123" s="110"/>
    </row>
    <row r="124" ht="12.75">
      <c r="E124" s="110"/>
    </row>
    <row r="125" ht="12.75">
      <c r="E125" s="110"/>
    </row>
    <row r="126" ht="12.75">
      <c r="E126" s="110"/>
    </row>
    <row r="127" ht="12.75">
      <c r="E127" s="110"/>
    </row>
    <row r="128" ht="12.75">
      <c r="E128" s="110"/>
    </row>
    <row r="129" ht="12.75">
      <c r="E129" s="110"/>
    </row>
    <row r="130" ht="12.75">
      <c r="E130" s="110"/>
    </row>
    <row r="131" ht="12.75">
      <c r="E131" s="110"/>
    </row>
    <row r="132" ht="12.75">
      <c r="E132" s="110"/>
    </row>
    <row r="133" ht="12.75">
      <c r="E133" s="110"/>
    </row>
    <row r="134" ht="12.75">
      <c r="E134" s="110"/>
    </row>
    <row r="135" ht="12.75">
      <c r="E135" s="110"/>
    </row>
    <row r="136" ht="12.75">
      <c r="E136" s="110"/>
    </row>
    <row r="137" ht="12.75">
      <c r="E137" s="110"/>
    </row>
    <row r="138" ht="12.75">
      <c r="E138" s="110"/>
    </row>
    <row r="139" ht="12.75">
      <c r="E139" s="110"/>
    </row>
    <row r="140" ht="12.75">
      <c r="E140" s="110"/>
    </row>
    <row r="141" ht="12.75">
      <c r="E141" s="110"/>
    </row>
    <row r="142" ht="12.75">
      <c r="E142" s="110"/>
    </row>
    <row r="143" ht="12.75">
      <c r="E143" s="110"/>
    </row>
    <row r="144" ht="12.75">
      <c r="E144" s="110"/>
    </row>
    <row r="145" ht="12.75">
      <c r="E145" s="110"/>
    </row>
    <row r="146" ht="12.75">
      <c r="E146" s="110"/>
    </row>
    <row r="147" ht="12.75">
      <c r="E147" s="110"/>
    </row>
    <row r="148" ht="12.75">
      <c r="E148" s="110"/>
    </row>
    <row r="149" ht="12.75">
      <c r="E149" s="110"/>
    </row>
    <row r="150" ht="12.75">
      <c r="E150" s="110"/>
    </row>
    <row r="151" ht="12.75">
      <c r="E151" s="110"/>
    </row>
    <row r="152" ht="12.75">
      <c r="E152" s="110"/>
    </row>
    <row r="153" ht="12.75">
      <c r="E153" s="110"/>
    </row>
    <row r="154" ht="12.75">
      <c r="E154" s="110"/>
    </row>
    <row r="155" ht="12.75">
      <c r="E155" s="110"/>
    </row>
    <row r="156" ht="12.75">
      <c r="E156" s="110"/>
    </row>
    <row r="157" ht="12.75">
      <c r="E157" s="110"/>
    </row>
    <row r="158" ht="12.75">
      <c r="E158" s="110"/>
    </row>
    <row r="159" ht="12.75">
      <c r="E159" s="110"/>
    </row>
    <row r="160" ht="12.75">
      <c r="E160" s="110"/>
    </row>
    <row r="161" ht="12.75">
      <c r="E161" s="110"/>
    </row>
    <row r="162" ht="12.75">
      <c r="E162" s="110"/>
    </row>
    <row r="163" ht="12.75">
      <c r="E163" s="110"/>
    </row>
    <row r="164" ht="12.75">
      <c r="E164" s="110"/>
    </row>
    <row r="165" ht="12.75">
      <c r="E165" s="110"/>
    </row>
    <row r="166" ht="12.75">
      <c r="E166" s="110"/>
    </row>
    <row r="167" ht="12.75">
      <c r="E167" s="110"/>
    </row>
    <row r="168" ht="12.75">
      <c r="E168" s="110"/>
    </row>
    <row r="169" ht="12.75">
      <c r="E169" s="110"/>
    </row>
    <row r="170" ht="12.75">
      <c r="E170" s="110"/>
    </row>
    <row r="171" ht="12.75">
      <c r="E171" s="110"/>
    </row>
    <row r="172" ht="12.75">
      <c r="E172" s="110"/>
    </row>
    <row r="173" ht="12.75">
      <c r="E173" s="110"/>
    </row>
    <row r="174" ht="12.75">
      <c r="E174" s="110"/>
    </row>
    <row r="175" ht="12.75">
      <c r="E175" s="110"/>
    </row>
    <row r="176" ht="12.75">
      <c r="E176" s="110"/>
    </row>
    <row r="177" ht="12.75">
      <c r="E177" s="110"/>
    </row>
    <row r="178" ht="12.75">
      <c r="E178" s="110"/>
    </row>
    <row r="179" ht="12.75">
      <c r="E179" s="110"/>
    </row>
    <row r="180" ht="12.75">
      <c r="E180" s="110"/>
    </row>
    <row r="181" ht="12.75">
      <c r="E181" s="110"/>
    </row>
    <row r="182" ht="12.75">
      <c r="E182" s="110"/>
    </row>
    <row r="183" ht="12.75">
      <c r="E183" s="110"/>
    </row>
    <row r="184" ht="12.75">
      <c r="E184" s="110"/>
    </row>
    <row r="185" ht="12.75">
      <c r="E185" s="110"/>
    </row>
    <row r="186" ht="12.75">
      <c r="E186" s="110"/>
    </row>
    <row r="187" ht="12.75">
      <c r="E187" s="110"/>
    </row>
    <row r="188" ht="12.75">
      <c r="E188" s="110"/>
    </row>
    <row r="189" ht="12.75">
      <c r="E189" s="110"/>
    </row>
    <row r="190" ht="12.75">
      <c r="E190" s="110"/>
    </row>
    <row r="191" ht="12.75">
      <c r="E191" s="110"/>
    </row>
    <row r="192" ht="12.75">
      <c r="E192" s="110"/>
    </row>
    <row r="193" ht="12.75">
      <c r="E193" s="110"/>
    </row>
    <row r="194" ht="12.75">
      <c r="E194" s="110"/>
    </row>
    <row r="195" ht="12.75">
      <c r="E195" s="110"/>
    </row>
    <row r="196" ht="12.75">
      <c r="E196" s="110"/>
    </row>
    <row r="197" ht="12.75">
      <c r="E197" s="110"/>
    </row>
    <row r="198" ht="12.75">
      <c r="E198" s="110"/>
    </row>
    <row r="199" ht="12.75">
      <c r="E199" s="110"/>
    </row>
    <row r="200" ht="12.75">
      <c r="E200" s="110"/>
    </row>
    <row r="201" ht="12.75">
      <c r="E201" s="110"/>
    </row>
    <row r="202" ht="12.75">
      <c r="E202" s="110"/>
    </row>
    <row r="203" ht="12.75">
      <c r="E203" s="110"/>
    </row>
    <row r="204" ht="12.75">
      <c r="E204" s="110"/>
    </row>
    <row r="205" ht="12.75">
      <c r="E205" s="110"/>
    </row>
    <row r="206" ht="12.75">
      <c r="E206" s="110"/>
    </row>
    <row r="207" ht="12.75">
      <c r="E207" s="110"/>
    </row>
    <row r="208" ht="12.75">
      <c r="E208" s="110"/>
    </row>
    <row r="209" ht="12.75">
      <c r="E209" s="110"/>
    </row>
    <row r="210" ht="12.75">
      <c r="E210" s="110"/>
    </row>
    <row r="211" ht="12.75">
      <c r="E211" s="110"/>
    </row>
    <row r="212" ht="12.75">
      <c r="E212" s="110"/>
    </row>
    <row r="213" ht="12.75">
      <c r="E213" s="110"/>
    </row>
    <row r="214" ht="12.75">
      <c r="E214" s="110"/>
    </row>
    <row r="215" ht="12.75">
      <c r="E215" s="110"/>
    </row>
    <row r="216" ht="12.75">
      <c r="E216" s="110"/>
    </row>
    <row r="217" ht="12.75">
      <c r="E217" s="110"/>
    </row>
    <row r="218" ht="12.75">
      <c r="E218" s="110"/>
    </row>
    <row r="219" ht="12.75">
      <c r="E219" s="110"/>
    </row>
    <row r="220" ht="12.75">
      <c r="E220" s="110"/>
    </row>
    <row r="221" ht="12.75">
      <c r="E221" s="110"/>
    </row>
    <row r="222" ht="12.75">
      <c r="E222" s="110"/>
    </row>
    <row r="223" ht="12.75">
      <c r="E223" s="110"/>
    </row>
    <row r="224" ht="12.75">
      <c r="E224" s="110"/>
    </row>
    <row r="225" ht="12.75">
      <c r="E225" s="110"/>
    </row>
    <row r="226" ht="12.75">
      <c r="E226" s="110"/>
    </row>
    <row r="227" ht="12.75">
      <c r="E227" s="110"/>
    </row>
    <row r="228" ht="12.75">
      <c r="E228" s="110"/>
    </row>
    <row r="229" ht="12.75">
      <c r="E229" s="110"/>
    </row>
    <row r="230" ht="12.75">
      <c r="E230" s="110"/>
    </row>
    <row r="231" ht="12.75">
      <c r="E231" s="110"/>
    </row>
    <row r="232" ht="12.75">
      <c r="E232" s="110"/>
    </row>
    <row r="233" ht="12.75">
      <c r="E233" s="110"/>
    </row>
    <row r="234" ht="12.75">
      <c r="E234" s="110"/>
    </row>
    <row r="235" ht="12.75">
      <c r="E235" s="110"/>
    </row>
    <row r="236" ht="12.75">
      <c r="E236" s="110"/>
    </row>
    <row r="237" ht="12.75">
      <c r="E237" s="110"/>
    </row>
    <row r="238" ht="12.75">
      <c r="E238" s="110"/>
    </row>
    <row r="239" ht="12.75">
      <c r="E239" s="110"/>
    </row>
    <row r="240" ht="12.75">
      <c r="E240" s="110"/>
    </row>
    <row r="241" ht="12.75">
      <c r="E241" s="110"/>
    </row>
    <row r="242" ht="12.75">
      <c r="E242" s="110"/>
    </row>
    <row r="243" ht="12.75">
      <c r="E243" s="110"/>
    </row>
    <row r="244" ht="12.75">
      <c r="E244" s="110"/>
    </row>
    <row r="245" ht="12.75">
      <c r="E245" s="110"/>
    </row>
    <row r="246" ht="12.75">
      <c r="E246" s="110"/>
    </row>
    <row r="247" ht="12.75">
      <c r="E247" s="110"/>
    </row>
    <row r="248" ht="12.75">
      <c r="E248" s="110"/>
    </row>
    <row r="249" ht="12.75">
      <c r="E249" s="110"/>
    </row>
    <row r="250" ht="12.75">
      <c r="E250" s="110"/>
    </row>
    <row r="251" ht="12.75">
      <c r="E251" s="110"/>
    </row>
    <row r="252" ht="12.75">
      <c r="E252" s="110"/>
    </row>
    <row r="253" ht="12.75">
      <c r="E253" s="110"/>
    </row>
    <row r="254" ht="12.75">
      <c r="E254" s="110"/>
    </row>
    <row r="255" ht="12.75">
      <c r="E255" s="110"/>
    </row>
    <row r="256" ht="12.75">
      <c r="E256" s="110"/>
    </row>
    <row r="257" ht="12.75">
      <c r="E257" s="110"/>
    </row>
    <row r="258" ht="12.75">
      <c r="E258" s="110"/>
    </row>
    <row r="259" ht="12.75">
      <c r="E259" s="110"/>
    </row>
    <row r="260" ht="12.75">
      <c r="E260" s="110"/>
    </row>
    <row r="261" ht="12.75">
      <c r="E261" s="110"/>
    </row>
    <row r="262" ht="12.75">
      <c r="E262" s="110"/>
    </row>
    <row r="263" ht="12.75">
      <c r="E263" s="110"/>
    </row>
    <row r="264" ht="12.75">
      <c r="E264" s="110"/>
    </row>
    <row r="265" ht="12.75">
      <c r="E265" s="110"/>
    </row>
    <row r="266" ht="12.75">
      <c r="E266" s="110"/>
    </row>
    <row r="267" ht="12.75">
      <c r="E267" s="110"/>
    </row>
    <row r="268" ht="12.75">
      <c r="E268" s="110"/>
    </row>
    <row r="269" ht="12.75">
      <c r="E269" s="110"/>
    </row>
    <row r="270" ht="12.75">
      <c r="E270" s="110"/>
    </row>
    <row r="271" ht="12.75">
      <c r="E271" s="110"/>
    </row>
    <row r="272" ht="12.75">
      <c r="E272" s="110"/>
    </row>
    <row r="273" ht="12.75">
      <c r="E273" s="110"/>
    </row>
    <row r="274" ht="12.75">
      <c r="E274" s="110"/>
    </row>
    <row r="275" ht="12.75">
      <c r="E275" s="110"/>
    </row>
    <row r="276" ht="12.75">
      <c r="E276" s="110"/>
    </row>
    <row r="277" ht="12.75">
      <c r="E277" s="110"/>
    </row>
    <row r="278" ht="12.75">
      <c r="E278" s="110"/>
    </row>
    <row r="279" ht="12.75">
      <c r="E279" s="110"/>
    </row>
    <row r="280" ht="12.75">
      <c r="E280" s="110"/>
    </row>
    <row r="281" ht="12.75">
      <c r="E281" s="110"/>
    </row>
    <row r="282" ht="12.75">
      <c r="E282" s="110"/>
    </row>
    <row r="283" ht="12.75">
      <c r="E283" s="110"/>
    </row>
    <row r="284" ht="12.75">
      <c r="E284" s="110"/>
    </row>
    <row r="285" ht="12.75">
      <c r="E285" s="110"/>
    </row>
    <row r="286" ht="12.75">
      <c r="E286" s="110"/>
    </row>
    <row r="287" ht="12.75">
      <c r="E287" s="110"/>
    </row>
    <row r="288" ht="12.75">
      <c r="E288" s="110"/>
    </row>
    <row r="289" ht="12.75">
      <c r="E289" s="110"/>
    </row>
    <row r="290" ht="12.75">
      <c r="E290" s="110"/>
    </row>
    <row r="291" ht="12.75">
      <c r="E291" s="110"/>
    </row>
    <row r="292" ht="12.75">
      <c r="E292" s="110"/>
    </row>
    <row r="293" ht="12.75">
      <c r="E293" s="110"/>
    </row>
    <row r="294" ht="12.75">
      <c r="E294" s="110"/>
    </row>
    <row r="295" ht="12.75">
      <c r="E295" s="110"/>
    </row>
    <row r="296" ht="12.75">
      <c r="E296" s="110"/>
    </row>
    <row r="297" ht="12.75">
      <c r="E297" s="110"/>
    </row>
    <row r="298" ht="12.75">
      <c r="E298" s="110"/>
    </row>
    <row r="299" ht="12.75">
      <c r="E299" s="110"/>
    </row>
    <row r="300" ht="12.75">
      <c r="E300" s="110"/>
    </row>
    <row r="301" ht="12.75">
      <c r="E301" s="110"/>
    </row>
    <row r="302" ht="12.75">
      <c r="E302" s="110"/>
    </row>
    <row r="303" ht="12.75">
      <c r="E303" s="110"/>
    </row>
    <row r="304" ht="12.75">
      <c r="E304" s="110"/>
    </row>
    <row r="305" ht="12.75">
      <c r="E305" s="110"/>
    </row>
    <row r="306" ht="12.75">
      <c r="E306" s="110"/>
    </row>
    <row r="307" ht="12.75">
      <c r="E307" s="110"/>
    </row>
    <row r="308" ht="12.75">
      <c r="E308" s="110"/>
    </row>
    <row r="309" ht="12.75">
      <c r="E309" s="110"/>
    </row>
    <row r="310" ht="12.75">
      <c r="E310" s="110"/>
    </row>
    <row r="311" ht="12.75">
      <c r="E311" s="110"/>
    </row>
    <row r="312" ht="12.75">
      <c r="E312" s="110"/>
    </row>
    <row r="313" ht="12.75">
      <c r="E313" s="110"/>
    </row>
    <row r="314" ht="12.75">
      <c r="E314" s="110"/>
    </row>
    <row r="315" ht="12.75">
      <c r="E315" s="110"/>
    </row>
    <row r="316" ht="12.75">
      <c r="E316" s="110"/>
    </row>
    <row r="317" ht="12.75">
      <c r="E317" s="110"/>
    </row>
    <row r="318" ht="12.75">
      <c r="E318" s="110"/>
    </row>
    <row r="319" ht="12.75">
      <c r="E319" s="110"/>
    </row>
    <row r="320" ht="12.75">
      <c r="E320" s="110"/>
    </row>
    <row r="321" ht="12.75">
      <c r="E321" s="110"/>
    </row>
    <row r="322" ht="12.75">
      <c r="E322" s="110"/>
    </row>
    <row r="323" ht="12.75">
      <c r="E323" s="110"/>
    </row>
    <row r="324" ht="12.75">
      <c r="E324" s="110"/>
    </row>
    <row r="325" ht="12.75">
      <c r="E325" s="110"/>
    </row>
    <row r="326" ht="12.75">
      <c r="E326" s="110"/>
    </row>
    <row r="327" ht="12.75">
      <c r="E327" s="110"/>
    </row>
    <row r="328" ht="12.75">
      <c r="E328" s="110"/>
    </row>
    <row r="329" ht="12.75">
      <c r="E329" s="110"/>
    </row>
    <row r="330" ht="12.75">
      <c r="E330" s="110"/>
    </row>
    <row r="331" ht="12.75">
      <c r="E331" s="110"/>
    </row>
    <row r="332" ht="12.75">
      <c r="E332" s="110"/>
    </row>
    <row r="333" ht="12.75">
      <c r="E333" s="110"/>
    </row>
    <row r="334" ht="12.75">
      <c r="E334" s="110"/>
    </row>
    <row r="335" ht="12.75">
      <c r="E335" s="110"/>
    </row>
    <row r="336" ht="12.75">
      <c r="E336" s="110"/>
    </row>
    <row r="337" ht="12.75">
      <c r="E337" s="110"/>
    </row>
    <row r="338" ht="12.75">
      <c r="E338" s="110"/>
    </row>
    <row r="339" ht="12.75">
      <c r="E339" s="110"/>
    </row>
    <row r="340" ht="12.75">
      <c r="E340" s="110"/>
    </row>
    <row r="341" ht="12.75">
      <c r="E341" s="110"/>
    </row>
    <row r="342" ht="12.75">
      <c r="E342" s="110"/>
    </row>
    <row r="343" ht="12.75">
      <c r="E343" s="110"/>
    </row>
    <row r="344" ht="12.75">
      <c r="E344" s="110"/>
    </row>
    <row r="345" ht="12.75">
      <c r="E345" s="110"/>
    </row>
    <row r="346" ht="12.75">
      <c r="E346" s="110"/>
    </row>
    <row r="347" ht="12.75">
      <c r="E347" s="110"/>
    </row>
    <row r="348" ht="12.75">
      <c r="E348" s="110"/>
    </row>
    <row r="349" ht="12.75">
      <c r="E349" s="110"/>
    </row>
    <row r="350" ht="12.75">
      <c r="E350" s="110"/>
    </row>
    <row r="351" ht="12.75">
      <c r="E351" s="110"/>
    </row>
    <row r="352" ht="12.75">
      <c r="E352" s="110"/>
    </row>
    <row r="353" ht="12.75">
      <c r="E353" s="110"/>
    </row>
    <row r="354" ht="12.75">
      <c r="E354" s="110"/>
    </row>
    <row r="355" ht="12.75">
      <c r="E355" s="110"/>
    </row>
    <row r="356" ht="12.75">
      <c r="E356" s="110"/>
    </row>
    <row r="357" ht="12.75">
      <c r="E357" s="110"/>
    </row>
    <row r="358" ht="12.75">
      <c r="E358" s="110"/>
    </row>
    <row r="359" ht="12.75">
      <c r="E359" s="110"/>
    </row>
    <row r="360" ht="12.75">
      <c r="E360" s="110"/>
    </row>
    <row r="361" spans="5:6" ht="12.75">
      <c r="E361" s="115"/>
      <c r="F361" s="22"/>
    </row>
    <row r="362" spans="5:6" ht="12.75">
      <c r="E362" s="116"/>
      <c r="F362" s="16"/>
    </row>
  </sheetData>
  <mergeCells count="1">
    <mergeCell ref="A1:F1"/>
  </mergeCells>
  <printOptions/>
  <pageMargins left="0.58" right="0.47" top="0.7" bottom="0.72" header="0.32" footer="0.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1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10" customWidth="1"/>
    <col min="2" max="2" width="20.00390625" style="10" customWidth="1"/>
    <col min="3" max="4" width="16.7109375" style="10" customWidth="1"/>
    <col min="5" max="16384" width="9.140625" style="10" customWidth="1"/>
  </cols>
  <sheetData>
    <row r="1" spans="1:4" ht="30" customHeight="1">
      <c r="A1" s="141" t="s">
        <v>274</v>
      </c>
      <c r="B1" s="142"/>
      <c r="C1" s="142"/>
      <c r="D1" s="142"/>
    </row>
    <row r="2" spans="1:4" ht="25.5">
      <c r="A2" s="103" t="s">
        <v>116</v>
      </c>
      <c r="B2" s="16" t="s">
        <v>233</v>
      </c>
      <c r="C2" s="105" t="s">
        <v>117</v>
      </c>
      <c r="D2" s="105" t="s">
        <v>234</v>
      </c>
    </row>
    <row r="3" spans="1:4" ht="12.75">
      <c r="A3" s="45">
        <v>1</v>
      </c>
      <c r="B3" s="10" t="s">
        <v>123</v>
      </c>
      <c r="C3" s="117">
        <v>19831</v>
      </c>
      <c r="D3" s="118">
        <v>0.2377504166117179</v>
      </c>
    </row>
    <row r="4" spans="1:4" ht="12.75">
      <c r="A4" s="45">
        <v>2</v>
      </c>
      <c r="B4" s="10" t="s">
        <v>128</v>
      </c>
      <c r="C4" s="117">
        <v>6697</v>
      </c>
      <c r="D4" s="118">
        <v>0.08028917049310043</v>
      </c>
    </row>
    <row r="5" spans="1:4" ht="12.75">
      <c r="A5" s="45">
        <v>3</v>
      </c>
      <c r="B5" s="10" t="s">
        <v>131</v>
      </c>
      <c r="C5" s="117">
        <v>5757</v>
      </c>
      <c r="D5" s="118">
        <v>0.06901967366414502</v>
      </c>
    </row>
    <row r="6" spans="1:4" ht="12.75">
      <c r="A6" s="45">
        <v>4</v>
      </c>
      <c r="B6" s="10" t="s">
        <v>141</v>
      </c>
      <c r="C6" s="117">
        <v>5428</v>
      </c>
      <c r="D6" s="118">
        <v>0.06507534977401062</v>
      </c>
    </row>
    <row r="7" spans="1:4" ht="12.75">
      <c r="A7" s="45">
        <v>5</v>
      </c>
      <c r="B7" s="10" t="s">
        <v>144</v>
      </c>
      <c r="C7" s="117">
        <v>5136</v>
      </c>
      <c r="D7" s="118">
        <v>0.06157461246118617</v>
      </c>
    </row>
    <row r="8" spans="1:4" ht="12.75">
      <c r="A8" s="45">
        <v>6</v>
      </c>
      <c r="B8" s="10" t="s">
        <v>134</v>
      </c>
      <c r="C8" s="117">
        <v>4312</v>
      </c>
      <c r="D8" s="118">
        <v>0.05169581949622951</v>
      </c>
    </row>
    <row r="9" spans="1:4" ht="12.75">
      <c r="A9" s="45">
        <v>7</v>
      </c>
      <c r="B9" s="10" t="s">
        <v>147</v>
      </c>
      <c r="C9" s="117">
        <v>3908</v>
      </c>
      <c r="D9" s="118">
        <v>0.04685233362506144</v>
      </c>
    </row>
    <row r="10" spans="1:4" ht="12.75">
      <c r="A10" s="45">
        <v>8</v>
      </c>
      <c r="B10" s="10" t="s">
        <v>158</v>
      </c>
      <c r="C10" s="117">
        <v>3597</v>
      </c>
      <c r="D10" s="118">
        <v>0.04312380861037513</v>
      </c>
    </row>
    <row r="11" spans="1:4" ht="12.75">
      <c r="A11" s="45">
        <v>9</v>
      </c>
      <c r="B11" s="10" t="s">
        <v>164</v>
      </c>
      <c r="C11" s="117">
        <v>3512</v>
      </c>
      <c r="D11" s="118">
        <v>0.04210475836520363</v>
      </c>
    </row>
    <row r="12" spans="1:4" ht="12.75">
      <c r="A12" s="45">
        <v>10</v>
      </c>
      <c r="B12" s="10" t="s">
        <v>154</v>
      </c>
      <c r="C12" s="117">
        <v>3184</v>
      </c>
      <c r="D12" s="118">
        <v>0.038172423301483016</v>
      </c>
    </row>
    <row r="13" spans="1:4" ht="12.75">
      <c r="A13" s="45">
        <v>11</v>
      </c>
      <c r="B13" s="10" t="s">
        <v>209</v>
      </c>
      <c r="C13" s="117">
        <v>2620</v>
      </c>
      <c r="D13" s="118">
        <v>0.03141072520410977</v>
      </c>
    </row>
    <row r="14" spans="1:4" ht="12.75">
      <c r="A14" s="45">
        <v>12</v>
      </c>
      <c r="B14" s="10" t="s">
        <v>192</v>
      </c>
      <c r="C14" s="117">
        <v>2162</v>
      </c>
      <c r="D14" s="118">
        <v>0.025919842706597453</v>
      </c>
    </row>
    <row r="15" spans="1:4" ht="12.75">
      <c r="A15" s="45">
        <v>13</v>
      </c>
      <c r="B15" s="10" t="s">
        <v>171</v>
      </c>
      <c r="C15" s="117">
        <v>1987</v>
      </c>
      <c r="D15" s="118">
        <v>0.02382179808418554</v>
      </c>
    </row>
    <row r="16" spans="1:4" ht="12.75">
      <c r="A16" s="45">
        <v>14</v>
      </c>
      <c r="B16" s="10" t="s">
        <v>174</v>
      </c>
      <c r="C16" s="117">
        <v>1739</v>
      </c>
      <c r="D16" s="118">
        <v>0.020848569133567516</v>
      </c>
    </row>
    <row r="17" spans="1:4" ht="12.75">
      <c r="A17" s="45">
        <v>15</v>
      </c>
      <c r="B17" s="10" t="s">
        <v>235</v>
      </c>
      <c r="C17" s="117">
        <v>1542</v>
      </c>
      <c r="D17" s="118">
        <v>0.01848677033005239</v>
      </c>
    </row>
    <row r="18" spans="1:4" ht="12.75">
      <c r="A18" s="45">
        <v>16</v>
      </c>
      <c r="B18" s="10" t="s">
        <v>183</v>
      </c>
      <c r="C18" s="117">
        <v>1393</v>
      </c>
      <c r="D18" s="118">
        <v>0.01670043519439882</v>
      </c>
    </row>
    <row r="19" spans="1:4" ht="12.75">
      <c r="A19" s="45">
        <v>17</v>
      </c>
      <c r="B19" s="10" t="s">
        <v>236</v>
      </c>
      <c r="C19" s="117">
        <v>1035</v>
      </c>
      <c r="D19" s="118">
        <v>0.012408435338264738</v>
      </c>
    </row>
    <row r="20" spans="1:4" ht="12.75">
      <c r="A20" s="45">
        <v>18</v>
      </c>
      <c r="B20" s="10" t="s">
        <v>205</v>
      </c>
      <c r="C20" s="117">
        <v>931</v>
      </c>
      <c r="D20" s="118">
        <v>0.011161597391231372</v>
      </c>
    </row>
    <row r="21" spans="1:4" ht="12.75">
      <c r="A21" s="45">
        <v>19</v>
      </c>
      <c r="B21" s="10" t="s">
        <v>237</v>
      </c>
      <c r="C21" s="117">
        <v>928</v>
      </c>
      <c r="D21" s="118">
        <v>0.011125630911990026</v>
      </c>
    </row>
    <row r="22" spans="1:4" ht="12.75">
      <c r="A22" s="45">
        <v>20</v>
      </c>
      <c r="B22" s="10" t="s">
        <v>177</v>
      </c>
      <c r="C22" s="117">
        <v>830</v>
      </c>
      <c r="D22" s="118">
        <v>0.009950725923439355</v>
      </c>
    </row>
    <row r="23" spans="1:4" ht="12.75">
      <c r="A23" s="45">
        <v>21</v>
      </c>
      <c r="B23" s="10" t="s">
        <v>238</v>
      </c>
      <c r="C23" s="117">
        <v>761</v>
      </c>
      <c r="D23" s="118">
        <v>0.009123496900888373</v>
      </c>
    </row>
    <row r="24" spans="1:4" ht="12.75">
      <c r="A24" s="45">
        <v>22</v>
      </c>
      <c r="B24" s="10" t="s">
        <v>239</v>
      </c>
      <c r="C24" s="117">
        <v>630</v>
      </c>
      <c r="D24" s="118">
        <v>0.0075529606406828835</v>
      </c>
    </row>
    <row r="25" spans="1:4" ht="12.75">
      <c r="A25" s="45">
        <v>23</v>
      </c>
      <c r="B25" s="10" t="s">
        <v>240</v>
      </c>
      <c r="C25" s="117">
        <v>586</v>
      </c>
      <c r="D25" s="118">
        <v>0.0070254522784764595</v>
      </c>
    </row>
    <row r="26" spans="1:4" ht="12.75">
      <c r="A26" s="45">
        <v>24</v>
      </c>
      <c r="B26" s="10" t="s">
        <v>211</v>
      </c>
      <c r="C26" s="117">
        <v>531</v>
      </c>
      <c r="D26" s="118">
        <v>0.00636606682571843</v>
      </c>
    </row>
    <row r="27" spans="1:4" ht="12.75">
      <c r="A27" s="45">
        <v>25</v>
      </c>
      <c r="B27" s="10" t="s">
        <v>241</v>
      </c>
      <c r="C27" s="117">
        <v>437</v>
      </c>
      <c r="D27" s="118">
        <v>0.005239117142822889</v>
      </c>
    </row>
    <row r="28" spans="1:4" ht="12.75">
      <c r="A28" s="45">
        <v>26</v>
      </c>
      <c r="B28" s="10" t="s">
        <v>242</v>
      </c>
      <c r="C28" s="117">
        <v>399</v>
      </c>
      <c r="D28" s="118">
        <v>0.00478354173909916</v>
      </c>
    </row>
    <row r="29" spans="1:4" ht="12.75">
      <c r="A29" s="45">
        <v>27</v>
      </c>
      <c r="B29" s="10" t="s">
        <v>243</v>
      </c>
      <c r="C29" s="117">
        <v>377</v>
      </c>
      <c r="D29" s="118">
        <v>0.004519787557995948</v>
      </c>
    </row>
    <row r="30" spans="1:4" ht="12.75">
      <c r="A30" s="45">
        <v>28</v>
      </c>
      <c r="B30" s="10" t="s">
        <v>244</v>
      </c>
      <c r="C30" s="117">
        <v>310</v>
      </c>
      <c r="D30" s="118">
        <v>0.00371653618827253</v>
      </c>
    </row>
    <row r="31" spans="1:4" ht="12.75">
      <c r="A31" s="45">
        <v>29</v>
      </c>
      <c r="B31" s="10" t="s">
        <v>245</v>
      </c>
      <c r="C31" s="117">
        <v>307</v>
      </c>
      <c r="D31" s="118">
        <v>0.003680569709031183</v>
      </c>
    </row>
    <row r="32" spans="1:4" ht="12.75">
      <c r="A32" s="45">
        <v>30</v>
      </c>
      <c r="B32" s="10" t="s">
        <v>246</v>
      </c>
      <c r="C32" s="117">
        <v>263</v>
      </c>
      <c r="D32" s="118">
        <v>0.0031530613468247594</v>
      </c>
    </row>
    <row r="33" spans="1:4" ht="12.75">
      <c r="A33" s="45">
        <v>31</v>
      </c>
      <c r="B33" s="10" t="s">
        <v>247</v>
      </c>
      <c r="C33" s="117">
        <v>261</v>
      </c>
      <c r="D33" s="118">
        <v>0.0031290836939971947</v>
      </c>
    </row>
    <row r="34" spans="1:4" ht="12.75">
      <c r="A34" s="45">
        <v>32</v>
      </c>
      <c r="B34" s="10" t="s">
        <v>248</v>
      </c>
      <c r="C34" s="117">
        <v>257</v>
      </c>
      <c r="D34" s="118">
        <v>0.0030811283883420654</v>
      </c>
    </row>
    <row r="35" spans="1:4" ht="12.75">
      <c r="A35" s="45">
        <v>33</v>
      </c>
      <c r="B35" s="10" t="s">
        <v>249</v>
      </c>
      <c r="C35" s="117">
        <v>229</v>
      </c>
      <c r="D35" s="118">
        <v>0.0027454412487561593</v>
      </c>
    </row>
    <row r="36" spans="1:4" ht="12.75">
      <c r="A36" s="45">
        <v>34</v>
      </c>
      <c r="B36" s="10" t="s">
        <v>250</v>
      </c>
      <c r="C36" s="117">
        <v>195</v>
      </c>
      <c r="D36" s="118">
        <v>0.002337821150687559</v>
      </c>
    </row>
    <row r="37" spans="1:4" ht="12.75">
      <c r="A37" s="45">
        <v>35</v>
      </c>
      <c r="B37" s="10" t="s">
        <v>251</v>
      </c>
      <c r="C37" s="117">
        <v>189</v>
      </c>
      <c r="D37" s="118">
        <v>0.002265888192204865</v>
      </c>
    </row>
    <row r="38" spans="1:4" ht="12.75">
      <c r="A38" s="45">
        <v>36</v>
      </c>
      <c r="B38" s="10" t="s">
        <v>252</v>
      </c>
      <c r="C38" s="117">
        <v>187</v>
      </c>
      <c r="D38" s="118">
        <v>0.0022419105393773004</v>
      </c>
    </row>
    <row r="39" spans="1:4" ht="12.75">
      <c r="A39" s="45">
        <v>37</v>
      </c>
      <c r="B39" s="10" t="s">
        <v>253</v>
      </c>
      <c r="C39" s="117">
        <v>150</v>
      </c>
      <c r="D39" s="118">
        <v>0.0017983239620673532</v>
      </c>
    </row>
    <row r="40" spans="1:4" ht="12.75">
      <c r="A40" s="45">
        <v>38</v>
      </c>
      <c r="B40" s="10" t="s">
        <v>254</v>
      </c>
      <c r="C40" s="117">
        <v>119</v>
      </c>
      <c r="D40" s="118">
        <v>0.0014266703432401003</v>
      </c>
    </row>
    <row r="41" spans="1:4" ht="12.75">
      <c r="A41" s="45">
        <v>39</v>
      </c>
      <c r="B41" s="10" t="s">
        <v>255</v>
      </c>
      <c r="C41" s="117">
        <v>90</v>
      </c>
      <c r="D41" s="118">
        <v>0.0010789943772404119</v>
      </c>
    </row>
    <row r="42" spans="1:4" ht="12.75">
      <c r="A42" s="45">
        <v>40</v>
      </c>
      <c r="B42" s="10" t="s">
        <v>256</v>
      </c>
      <c r="C42" s="117">
        <v>79</v>
      </c>
      <c r="D42" s="118">
        <v>0.0009471172866888061</v>
      </c>
    </row>
    <row r="43" spans="1:4" ht="12.75">
      <c r="A43" s="45">
        <v>41</v>
      </c>
      <c r="B43" s="10" t="s">
        <v>257</v>
      </c>
      <c r="C43" s="117">
        <v>55</v>
      </c>
      <c r="D43" s="118">
        <v>0.0006593854527580295</v>
      </c>
    </row>
    <row r="44" spans="1:4" ht="12.75">
      <c r="A44" s="45">
        <v>42</v>
      </c>
      <c r="B44" s="10" t="s">
        <v>258</v>
      </c>
      <c r="C44" s="117">
        <v>47</v>
      </c>
      <c r="D44" s="118">
        <v>0.0005634748414477706</v>
      </c>
    </row>
    <row r="45" spans="1:4" ht="12.75">
      <c r="A45" s="45">
        <v>43</v>
      </c>
      <c r="B45" s="10" t="s">
        <v>259</v>
      </c>
      <c r="C45" s="117">
        <v>45</v>
      </c>
      <c r="D45" s="118">
        <v>0.0005394971886202059</v>
      </c>
    </row>
    <row r="46" spans="1:4" ht="12.75">
      <c r="A46" s="45">
        <v>44</v>
      </c>
      <c r="B46" s="10" t="s">
        <v>260</v>
      </c>
      <c r="C46" s="117">
        <v>37</v>
      </c>
      <c r="D46" s="118">
        <v>0.0004435865773099471</v>
      </c>
    </row>
    <row r="47" spans="1:4" ht="12.75">
      <c r="A47" s="45">
        <v>45</v>
      </c>
      <c r="B47" s="10" t="s">
        <v>261</v>
      </c>
      <c r="C47" s="117">
        <v>37</v>
      </c>
      <c r="D47" s="118">
        <v>0.0004435865773099471</v>
      </c>
    </row>
    <row r="48" spans="1:4" ht="12.75">
      <c r="A48" s="45">
        <v>46</v>
      </c>
      <c r="B48" s="10" t="s">
        <v>262</v>
      </c>
      <c r="C48" s="117">
        <v>33</v>
      </c>
      <c r="D48" s="118">
        <v>0.0003956312716548177</v>
      </c>
    </row>
    <row r="49" spans="1:4" ht="12.75">
      <c r="A49" s="45">
        <v>47</v>
      </c>
      <c r="B49" s="10" t="s">
        <v>263</v>
      </c>
      <c r="C49" s="117">
        <v>26</v>
      </c>
      <c r="D49" s="118">
        <v>0.00031170948675834123</v>
      </c>
    </row>
    <row r="50" spans="1:4" ht="12.75">
      <c r="A50" s="45">
        <v>48</v>
      </c>
      <c r="B50" s="10" t="s">
        <v>264</v>
      </c>
      <c r="C50" s="117">
        <v>19</v>
      </c>
      <c r="D50" s="118">
        <v>0.00022778770186186474</v>
      </c>
    </row>
    <row r="51" spans="1:4" ht="12.75">
      <c r="A51" s="45">
        <v>49</v>
      </c>
      <c r="B51" s="10" t="s">
        <v>265</v>
      </c>
      <c r="C51" s="117">
        <v>19</v>
      </c>
      <c r="D51" s="118">
        <v>0.00022778770186186474</v>
      </c>
    </row>
    <row r="52" spans="1:4" ht="12.75">
      <c r="A52" s="45">
        <v>50</v>
      </c>
      <c r="B52" s="10" t="s">
        <v>266</v>
      </c>
      <c r="C52" s="117">
        <v>19</v>
      </c>
      <c r="D52" s="118">
        <v>0.00022778770186186474</v>
      </c>
    </row>
    <row r="53" spans="1:4" ht="12.75">
      <c r="A53" s="45"/>
      <c r="B53" s="10" t="s">
        <v>267</v>
      </c>
      <c r="C53" s="117">
        <v>127</v>
      </c>
      <c r="D53" s="118">
        <v>0.0015225809545503584</v>
      </c>
    </row>
    <row r="54" spans="1:4" ht="12.75">
      <c r="A54" s="22"/>
      <c r="B54" s="22" t="s">
        <v>268</v>
      </c>
      <c r="C54" s="112">
        <v>61</v>
      </c>
      <c r="D54" s="113">
        <v>0.0007313184112407237</v>
      </c>
    </row>
    <row r="55" spans="1:4" ht="12.75">
      <c r="A55" s="16"/>
      <c r="B55" s="16" t="s">
        <v>269</v>
      </c>
      <c r="C55" s="119">
        <v>83411</v>
      </c>
      <c r="D55" s="120">
        <v>1</v>
      </c>
    </row>
    <row r="56" spans="1:4" ht="12.75">
      <c r="A56" s="121" t="s">
        <v>270</v>
      </c>
      <c r="C56" s="122"/>
      <c r="D56" s="122"/>
    </row>
    <row r="57" spans="3:4" ht="12.75">
      <c r="C57" s="117"/>
      <c r="D57" s="109"/>
    </row>
    <row r="58" ht="12.75">
      <c r="C58" s="117"/>
    </row>
    <row r="59" ht="12.75">
      <c r="C59" s="117"/>
    </row>
    <row r="60" ht="12.75">
      <c r="C60" s="117"/>
    </row>
    <row r="61" ht="12.75">
      <c r="C61" s="117"/>
    </row>
    <row r="62" ht="12.75">
      <c r="C62" s="117"/>
    </row>
    <row r="63" ht="12.75">
      <c r="C63" s="117"/>
    </row>
    <row r="64" ht="12.75">
      <c r="C64" s="117"/>
    </row>
    <row r="65" ht="12.75">
      <c r="C65" s="117"/>
    </row>
    <row r="66" ht="12.75">
      <c r="C66" s="117"/>
    </row>
    <row r="67" ht="12.75">
      <c r="C67" s="117"/>
    </row>
    <row r="68" ht="12.75">
      <c r="C68" s="117"/>
    </row>
    <row r="69" ht="12.75">
      <c r="C69" s="117"/>
    </row>
    <row r="70" ht="12.75">
      <c r="C70" s="117"/>
    </row>
    <row r="71" ht="12.75">
      <c r="C71" s="117"/>
    </row>
    <row r="72" ht="12.75">
      <c r="C72" s="117"/>
    </row>
    <row r="73" ht="12.75">
      <c r="C73" s="117"/>
    </row>
    <row r="74" ht="12.75">
      <c r="C74" s="117"/>
    </row>
    <row r="75" ht="12.75">
      <c r="C75" s="117"/>
    </row>
    <row r="76" ht="12.75">
      <c r="C76" s="117"/>
    </row>
    <row r="77" ht="12.75">
      <c r="C77" s="117"/>
    </row>
    <row r="78" ht="12.75">
      <c r="C78" s="117"/>
    </row>
    <row r="79" ht="12.75">
      <c r="C79" s="117"/>
    </row>
    <row r="80" ht="12.75">
      <c r="C80" s="117"/>
    </row>
    <row r="81" ht="12.75">
      <c r="C81" s="117"/>
    </row>
    <row r="82" ht="12.75">
      <c r="C82" s="117"/>
    </row>
    <row r="83" ht="12.75">
      <c r="C83" s="117"/>
    </row>
    <row r="84" ht="12.75">
      <c r="C84" s="117"/>
    </row>
    <row r="85" ht="12.75">
      <c r="C85" s="117"/>
    </row>
    <row r="86" ht="12.75">
      <c r="C86" s="117"/>
    </row>
    <row r="87" ht="12.75">
      <c r="C87" s="117"/>
    </row>
    <row r="88" ht="12.75">
      <c r="C88" s="117"/>
    </row>
    <row r="89" ht="12.75">
      <c r="C89" s="117"/>
    </row>
    <row r="90" ht="12.75">
      <c r="C90" s="117"/>
    </row>
    <row r="91" ht="12.75">
      <c r="C91" s="117"/>
    </row>
    <row r="92" ht="12.75">
      <c r="C92" s="117"/>
    </row>
    <row r="93" ht="12.75">
      <c r="C93" s="117"/>
    </row>
    <row r="94" ht="12.75">
      <c r="C94" s="117"/>
    </row>
    <row r="95" ht="12.75">
      <c r="C95" s="117"/>
    </row>
    <row r="96" ht="12.75">
      <c r="C96" s="117"/>
    </row>
    <row r="97" ht="12.75">
      <c r="C97" s="117"/>
    </row>
    <row r="98" ht="12.75">
      <c r="C98" s="117"/>
    </row>
    <row r="99" ht="12.75">
      <c r="C99" s="117"/>
    </row>
    <row r="100" ht="12.75">
      <c r="C100" s="117"/>
    </row>
    <row r="101" ht="12.75">
      <c r="C101" s="117"/>
    </row>
    <row r="102" ht="12.75">
      <c r="C102" s="117"/>
    </row>
    <row r="103" ht="12.75">
      <c r="C103" s="117"/>
    </row>
    <row r="104" ht="12.75">
      <c r="C104" s="117"/>
    </row>
    <row r="105" ht="12.75">
      <c r="C105" s="117"/>
    </row>
    <row r="106" ht="12.75">
      <c r="C106" s="117"/>
    </row>
    <row r="107" ht="12.75">
      <c r="C107" s="117"/>
    </row>
    <row r="108" ht="12.75">
      <c r="C108" s="117"/>
    </row>
    <row r="109" ht="12.75">
      <c r="C109" s="117"/>
    </row>
    <row r="110" ht="12.75">
      <c r="C110" s="117"/>
    </row>
    <row r="111" ht="12.75">
      <c r="C111" s="117"/>
    </row>
    <row r="112" ht="12.75">
      <c r="C112" s="117"/>
    </row>
    <row r="113" ht="12.75">
      <c r="C113" s="117"/>
    </row>
    <row r="114" ht="12.75">
      <c r="C114" s="117"/>
    </row>
    <row r="115" ht="12.75">
      <c r="C115" s="117"/>
    </row>
    <row r="116" ht="12.75">
      <c r="C116" s="117"/>
    </row>
    <row r="117" ht="12.75">
      <c r="C117" s="117"/>
    </row>
    <row r="118" ht="12.75">
      <c r="C118" s="117"/>
    </row>
    <row r="119" ht="12.75">
      <c r="C119" s="117"/>
    </row>
    <row r="120" ht="12.75">
      <c r="C120" s="117"/>
    </row>
    <row r="121" ht="12.75">
      <c r="C121" s="117"/>
    </row>
    <row r="122" ht="12.75">
      <c r="C122" s="117"/>
    </row>
    <row r="123" ht="12.75">
      <c r="C123" s="117"/>
    </row>
    <row r="124" ht="12.75">
      <c r="C124" s="117"/>
    </row>
    <row r="125" ht="12.75">
      <c r="C125" s="117"/>
    </row>
    <row r="126" ht="12.75">
      <c r="C126" s="117"/>
    </row>
    <row r="127" ht="12.75">
      <c r="C127" s="117"/>
    </row>
    <row r="128" ht="12.75">
      <c r="C128" s="117"/>
    </row>
    <row r="129" ht="12.75">
      <c r="C129" s="117"/>
    </row>
    <row r="130" ht="12.75">
      <c r="C130" s="117"/>
    </row>
    <row r="131" ht="12.75">
      <c r="C131" s="117"/>
    </row>
    <row r="132" ht="12.75">
      <c r="C132" s="117"/>
    </row>
    <row r="133" ht="12.75">
      <c r="C133" s="117"/>
    </row>
    <row r="134" ht="12.75">
      <c r="C134" s="117"/>
    </row>
    <row r="135" ht="12.75">
      <c r="C135" s="117"/>
    </row>
    <row r="136" ht="12.75">
      <c r="C136" s="117"/>
    </row>
    <row r="137" ht="12.75">
      <c r="C137" s="117"/>
    </row>
    <row r="138" ht="12.75">
      <c r="C138" s="117"/>
    </row>
    <row r="139" ht="12.75">
      <c r="C139" s="117"/>
    </row>
    <row r="140" ht="12.75">
      <c r="C140" s="117"/>
    </row>
    <row r="141" ht="12.75">
      <c r="C141" s="117"/>
    </row>
    <row r="142" ht="12.75">
      <c r="C142" s="117"/>
    </row>
    <row r="143" ht="12.75">
      <c r="C143" s="117"/>
    </row>
    <row r="144" ht="12.75">
      <c r="C144" s="117"/>
    </row>
    <row r="145" ht="12.75">
      <c r="C145" s="117"/>
    </row>
    <row r="146" ht="12.75">
      <c r="C146" s="117"/>
    </row>
    <row r="147" ht="12.75">
      <c r="C147" s="117"/>
    </row>
    <row r="236" ht="12.75">
      <c r="B236" s="123"/>
    </row>
    <row r="266" ht="12.75">
      <c r="B266" s="124"/>
    </row>
    <row r="281" ht="12.75">
      <c r="B281" s="125"/>
    </row>
  </sheetData>
  <mergeCells count="1">
    <mergeCell ref="A1:D1"/>
  </mergeCells>
  <printOptions/>
  <pageMargins left="0.75" right="0.75" top="0.44" bottom="0.72" header="0.3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6">
      <selection activeCell="G46" sqref="A2:G46"/>
    </sheetView>
  </sheetViews>
  <sheetFormatPr defaultColWidth="9.140625" defaultRowHeight="12.75"/>
  <cols>
    <col min="1" max="1" width="42.8515625" style="10" customWidth="1"/>
    <col min="2" max="2" width="48.28125" style="10" hidden="1" customWidth="1"/>
    <col min="3" max="3" width="19.28125" style="45" hidden="1" customWidth="1"/>
    <col min="4" max="4" width="13.00390625" style="10" customWidth="1"/>
    <col min="5" max="5" width="12.28125" style="10" customWidth="1"/>
    <col min="6" max="7" width="12.28125" style="68" customWidth="1"/>
    <col min="8" max="16384" width="9.140625" style="10" customWidth="1"/>
  </cols>
  <sheetData>
    <row r="1" spans="1:7" ht="33.75" customHeight="1">
      <c r="A1" s="143" t="s">
        <v>273</v>
      </c>
      <c r="B1" s="143"/>
      <c r="C1" s="143"/>
      <c r="D1" s="143"/>
      <c r="E1" s="143"/>
      <c r="F1" s="143"/>
      <c r="G1" s="143"/>
    </row>
    <row r="2" spans="1:7" ht="22.5" customHeight="1">
      <c r="A2" s="16"/>
      <c r="B2" s="17" t="s">
        <v>55</v>
      </c>
      <c r="C2" s="48" t="s">
        <v>54</v>
      </c>
      <c r="D2" s="48" t="s">
        <v>90</v>
      </c>
      <c r="E2" s="48" t="s">
        <v>89</v>
      </c>
      <c r="F2" s="48" t="s">
        <v>103</v>
      </c>
      <c r="G2" s="48" t="s">
        <v>287</v>
      </c>
    </row>
    <row r="3" spans="1:2" ht="12.75">
      <c r="A3" s="11" t="s">
        <v>76</v>
      </c>
      <c r="B3" s="18"/>
    </row>
    <row r="4" spans="1:12" ht="12.75" customHeight="1">
      <c r="A4" s="12" t="s">
        <v>8</v>
      </c>
      <c r="B4" s="19">
        <v>60</v>
      </c>
      <c r="C4" s="45">
        <v>59</v>
      </c>
      <c r="D4" s="10">
        <v>56</v>
      </c>
      <c r="E4" s="10">
        <v>56</v>
      </c>
      <c r="F4" s="68">
        <f>41+14</f>
        <v>55</v>
      </c>
      <c r="G4" s="68">
        <f>41+14</f>
        <v>55</v>
      </c>
      <c r="H4"/>
      <c r="I4"/>
      <c r="J4"/>
      <c r="K4"/>
      <c r="L4"/>
    </row>
    <row r="5" spans="1:12" ht="12.75" customHeight="1">
      <c r="A5" s="12" t="s">
        <v>9</v>
      </c>
      <c r="B5" s="19">
        <v>80</v>
      </c>
      <c r="C5" s="45">
        <v>66</v>
      </c>
      <c r="D5" s="10">
        <v>76</v>
      </c>
      <c r="E5" s="10">
        <v>74</v>
      </c>
      <c r="F5" s="68">
        <v>75</v>
      </c>
      <c r="G5" s="68">
        <f>56+10</f>
        <v>66</v>
      </c>
      <c r="H5"/>
      <c r="I5"/>
      <c r="J5"/>
      <c r="K5"/>
      <c r="L5"/>
    </row>
    <row r="6" spans="1:12" ht="12.75" customHeight="1">
      <c r="A6" s="12" t="s">
        <v>10</v>
      </c>
      <c r="B6" s="19">
        <v>41</v>
      </c>
      <c r="C6" s="45">
        <v>51</v>
      </c>
      <c r="D6" s="10">
        <v>51</v>
      </c>
      <c r="E6" s="10">
        <v>51</v>
      </c>
      <c r="F6" s="68">
        <v>51</v>
      </c>
      <c r="G6" s="68">
        <f>53</f>
        <v>53</v>
      </c>
      <c r="H6"/>
      <c r="I6"/>
      <c r="J6"/>
      <c r="K6"/>
      <c r="L6"/>
    </row>
    <row r="7" spans="1:12" ht="12.75" customHeight="1">
      <c r="A7" s="12" t="s">
        <v>11</v>
      </c>
      <c r="B7" s="19">
        <v>53</v>
      </c>
      <c r="C7" s="45">
        <v>53</v>
      </c>
      <c r="D7" s="10">
        <v>54</v>
      </c>
      <c r="E7" s="10">
        <v>48</v>
      </c>
      <c r="F7" s="68">
        <v>50</v>
      </c>
      <c r="G7" s="68">
        <f>50</f>
        <v>50</v>
      </c>
      <c r="H7"/>
      <c r="I7"/>
      <c r="J7"/>
      <c r="K7"/>
      <c r="L7"/>
    </row>
    <row r="8" spans="1:12" ht="13.5" customHeight="1">
      <c r="A8" s="12" t="s">
        <v>52</v>
      </c>
      <c r="B8" s="19">
        <v>27</v>
      </c>
      <c r="C8" s="45">
        <v>34</v>
      </c>
      <c r="D8" s="10">
        <v>87</v>
      </c>
      <c r="E8" s="10">
        <v>87</v>
      </c>
      <c r="F8" s="68">
        <v>91</v>
      </c>
      <c r="G8" s="68">
        <f>24+4+11+50</f>
        <v>89</v>
      </c>
      <c r="H8"/>
      <c r="I8"/>
      <c r="J8"/>
      <c r="K8"/>
      <c r="L8"/>
    </row>
    <row r="9" spans="1:12" ht="12.75" customHeight="1">
      <c r="A9" s="12" t="s">
        <v>12</v>
      </c>
      <c r="B9" s="19">
        <v>56</v>
      </c>
      <c r="C9" s="45">
        <v>54</v>
      </c>
      <c r="D9" s="10">
        <v>51</v>
      </c>
      <c r="E9" s="10">
        <v>58</v>
      </c>
      <c r="F9" s="68">
        <f>45+13</f>
        <v>58</v>
      </c>
      <c r="G9" s="68">
        <f>39+10</f>
        <v>49</v>
      </c>
      <c r="H9"/>
      <c r="I9"/>
      <c r="J9"/>
      <c r="K9"/>
      <c r="L9"/>
    </row>
    <row r="10" spans="1:12" ht="12.75" customHeight="1">
      <c r="A10" s="44" t="s">
        <v>75</v>
      </c>
      <c r="B10" s="19">
        <v>15</v>
      </c>
      <c r="C10" s="46" t="s">
        <v>65</v>
      </c>
      <c r="D10" s="10">
        <v>27</v>
      </c>
      <c r="E10" s="10">
        <v>22</v>
      </c>
      <c r="F10" s="68">
        <v>31</v>
      </c>
      <c r="G10" s="68">
        <f>11+21</f>
        <v>32</v>
      </c>
      <c r="H10"/>
      <c r="I10"/>
      <c r="J10"/>
      <c r="K10"/>
      <c r="L10"/>
    </row>
    <row r="11" spans="1:12" ht="12.75" customHeight="1">
      <c r="A11" s="12" t="s">
        <v>51</v>
      </c>
      <c r="B11" s="19">
        <v>60</v>
      </c>
      <c r="C11" s="45">
        <v>60</v>
      </c>
      <c r="D11" s="68" t="s">
        <v>101</v>
      </c>
      <c r="E11" s="68" t="s">
        <v>101</v>
      </c>
      <c r="F11" s="68">
        <v>54</v>
      </c>
      <c r="G11" s="68">
        <f>20+15+10+9</f>
        <v>54</v>
      </c>
      <c r="H11"/>
      <c r="I11"/>
      <c r="J11"/>
      <c r="K11"/>
      <c r="L11"/>
    </row>
    <row r="12" spans="1:12" ht="12.75" customHeight="1">
      <c r="A12" s="12" t="s">
        <v>102</v>
      </c>
      <c r="B12" s="19"/>
      <c r="D12" s="68" t="s">
        <v>101</v>
      </c>
      <c r="E12" s="68" t="s">
        <v>101</v>
      </c>
      <c r="F12" s="68">
        <v>58</v>
      </c>
      <c r="G12" s="68">
        <f>29+28</f>
        <v>57</v>
      </c>
      <c r="H12"/>
      <c r="I12"/>
      <c r="J12"/>
      <c r="K12"/>
      <c r="L12"/>
    </row>
    <row r="13" spans="1:12" ht="12.75" customHeight="1">
      <c r="A13" s="20" t="s">
        <v>61</v>
      </c>
      <c r="B13" s="19">
        <v>332</v>
      </c>
      <c r="C13" s="47">
        <f>SUM(C4:C10)+23</f>
        <v>340</v>
      </c>
      <c r="D13" s="59">
        <f>SUM(D4:D10)</f>
        <v>402</v>
      </c>
      <c r="E13" s="59">
        <v>396</v>
      </c>
      <c r="F13" s="49">
        <f>SUM(F4:F12)</f>
        <v>523</v>
      </c>
      <c r="G13" s="49">
        <f>SUM(G4:G12)</f>
        <v>505</v>
      </c>
      <c r="H13"/>
      <c r="I13"/>
      <c r="J13"/>
      <c r="K13"/>
      <c r="L13"/>
    </row>
    <row r="14" spans="1:12" ht="12.75" customHeight="1">
      <c r="A14" s="14" t="s">
        <v>77</v>
      </c>
      <c r="B14" s="19"/>
      <c r="H14"/>
      <c r="I14"/>
      <c r="J14"/>
      <c r="K14"/>
      <c r="L14"/>
    </row>
    <row r="15" spans="1:12" ht="12.75" customHeight="1">
      <c r="A15" s="12" t="s">
        <v>51</v>
      </c>
      <c r="B15" s="19">
        <v>60</v>
      </c>
      <c r="C15" s="45">
        <v>60</v>
      </c>
      <c r="D15" s="10">
        <v>54</v>
      </c>
      <c r="E15" s="10">
        <v>39</v>
      </c>
      <c r="F15" s="68" t="s">
        <v>101</v>
      </c>
      <c r="G15" s="68" t="s">
        <v>101</v>
      </c>
      <c r="H15"/>
      <c r="I15"/>
      <c r="J15"/>
      <c r="K15"/>
      <c r="L15"/>
    </row>
    <row r="16" spans="1:12" ht="13.5" customHeight="1">
      <c r="A16" s="12" t="s">
        <v>75</v>
      </c>
      <c r="B16" s="19">
        <v>80</v>
      </c>
      <c r="C16" s="45">
        <v>63</v>
      </c>
      <c r="D16" s="10">
        <v>61</v>
      </c>
      <c r="E16" s="10">
        <v>59</v>
      </c>
      <c r="F16" s="68">
        <v>59</v>
      </c>
      <c r="G16" s="68">
        <f>56</f>
        <v>56</v>
      </c>
      <c r="H16"/>
      <c r="I16"/>
      <c r="J16"/>
      <c r="K16"/>
      <c r="L16"/>
    </row>
    <row r="17" spans="1:12" ht="12.75">
      <c r="A17" s="12" t="s">
        <v>13</v>
      </c>
      <c r="B17" s="19">
        <v>91</v>
      </c>
      <c r="C17" s="45">
        <v>96</v>
      </c>
      <c r="D17" s="10">
        <v>101</v>
      </c>
      <c r="E17" s="10">
        <v>98</v>
      </c>
      <c r="F17" s="68" t="s">
        <v>101</v>
      </c>
      <c r="G17" s="68" t="s">
        <v>101</v>
      </c>
      <c r="H17"/>
      <c r="I17"/>
      <c r="J17"/>
      <c r="K17"/>
      <c r="L17"/>
    </row>
    <row r="18" spans="1:12" ht="12.75" customHeight="1">
      <c r="A18" s="12" t="s">
        <v>15</v>
      </c>
      <c r="B18" s="19">
        <v>124</v>
      </c>
      <c r="C18" s="45">
        <v>119</v>
      </c>
      <c r="D18" s="10">
        <v>125</v>
      </c>
      <c r="E18" s="10">
        <v>125</v>
      </c>
      <c r="F18" s="68">
        <v>114</v>
      </c>
      <c r="G18" s="68">
        <f>75+39</f>
        <v>114</v>
      </c>
      <c r="H18"/>
      <c r="I18"/>
      <c r="J18"/>
      <c r="K18"/>
      <c r="L18"/>
    </row>
    <row r="19" spans="1:12" ht="12.75" customHeight="1">
      <c r="A19" s="12" t="s">
        <v>16</v>
      </c>
      <c r="B19" s="19">
        <v>41</v>
      </c>
      <c r="C19" s="45">
        <v>37</v>
      </c>
      <c r="D19" s="10">
        <v>44</v>
      </c>
      <c r="E19" s="10">
        <v>44</v>
      </c>
      <c r="F19" s="68">
        <v>46</v>
      </c>
      <c r="G19" s="68">
        <f>15+12+14</f>
        <v>41</v>
      </c>
      <c r="H19"/>
      <c r="I19"/>
      <c r="J19"/>
      <c r="K19"/>
      <c r="L19"/>
    </row>
    <row r="20" spans="1:12" ht="12.75" customHeight="1">
      <c r="A20" s="12" t="s">
        <v>14</v>
      </c>
      <c r="B20" s="19">
        <v>230</v>
      </c>
      <c r="C20" s="45">
        <v>236</v>
      </c>
      <c r="D20" s="10">
        <v>240</v>
      </c>
      <c r="E20" s="10">
        <v>240</v>
      </c>
      <c r="F20" s="68">
        <v>240</v>
      </c>
      <c r="G20" s="68">
        <v>194</v>
      </c>
      <c r="H20"/>
      <c r="I20"/>
      <c r="J20"/>
      <c r="K20"/>
      <c r="L20"/>
    </row>
    <row r="21" spans="1:12" ht="12.75" customHeight="1">
      <c r="A21" s="12" t="s">
        <v>105</v>
      </c>
      <c r="B21" s="19"/>
      <c r="D21" s="10">
        <v>50</v>
      </c>
      <c r="E21" s="10">
        <v>52</v>
      </c>
      <c r="F21" s="68">
        <v>52</v>
      </c>
      <c r="G21" s="68">
        <v>52</v>
      </c>
      <c r="H21"/>
      <c r="I21"/>
      <c r="J21"/>
      <c r="K21"/>
      <c r="L21"/>
    </row>
    <row r="22" spans="1:12" ht="12.75" customHeight="1">
      <c r="A22" s="21" t="s">
        <v>62</v>
      </c>
      <c r="B22" s="19">
        <v>626</v>
      </c>
      <c r="C22" s="47">
        <f>SUM(C15:C19)</f>
        <v>375</v>
      </c>
      <c r="D22" s="49">
        <f>SUM(D15:D21)</f>
        <v>675</v>
      </c>
      <c r="E22" s="59">
        <v>657</v>
      </c>
      <c r="F22" s="49">
        <f>SUM(F15:F21)</f>
        <v>511</v>
      </c>
      <c r="G22" s="49">
        <f>SUM(G15:G21)</f>
        <v>457</v>
      </c>
      <c r="H22"/>
      <c r="I22"/>
      <c r="J22"/>
      <c r="K22"/>
      <c r="L22"/>
    </row>
    <row r="23" spans="1:12" ht="12.75" customHeight="1">
      <c r="A23" s="14" t="s">
        <v>78</v>
      </c>
      <c r="B23" s="19"/>
      <c r="H23"/>
      <c r="I23"/>
      <c r="J23"/>
      <c r="K23"/>
      <c r="L23"/>
    </row>
    <row r="24" spans="1:12" ht="12.75" customHeight="1">
      <c r="A24" s="12" t="s">
        <v>82</v>
      </c>
      <c r="B24" s="19">
        <v>237</v>
      </c>
      <c r="C24" s="45">
        <v>237</v>
      </c>
      <c r="D24" s="10">
        <v>237</v>
      </c>
      <c r="E24" s="10">
        <v>237</v>
      </c>
      <c r="F24" s="68">
        <v>236</v>
      </c>
      <c r="G24" s="68">
        <v>234</v>
      </c>
      <c r="H24"/>
      <c r="I24"/>
      <c r="J24"/>
      <c r="K24"/>
      <c r="L24"/>
    </row>
    <row r="25" spans="1:12" ht="12.75" customHeight="1">
      <c r="A25" s="12" t="s">
        <v>288</v>
      </c>
      <c r="B25" s="19"/>
      <c r="D25" s="68" t="s">
        <v>101</v>
      </c>
      <c r="E25" s="68" t="s">
        <v>101</v>
      </c>
      <c r="F25" s="68">
        <v>122</v>
      </c>
      <c r="G25" s="68">
        <v>122</v>
      </c>
      <c r="H25"/>
      <c r="I25"/>
      <c r="J25"/>
      <c r="K25"/>
      <c r="L25"/>
    </row>
    <row r="26" spans="1:12" ht="12.75" customHeight="1">
      <c r="A26" s="12" t="s">
        <v>71</v>
      </c>
      <c r="B26" s="19">
        <v>124</v>
      </c>
      <c r="C26" s="45">
        <v>118</v>
      </c>
      <c r="D26" s="10">
        <v>121</v>
      </c>
      <c r="E26" s="10">
        <v>121</v>
      </c>
      <c r="F26" s="68">
        <v>121</v>
      </c>
      <c r="G26" s="68">
        <v>123</v>
      </c>
      <c r="H26"/>
      <c r="I26"/>
      <c r="J26"/>
      <c r="K26"/>
      <c r="L26"/>
    </row>
    <row r="27" spans="1:12" ht="12.75" customHeight="1">
      <c r="A27" s="12" t="s">
        <v>70</v>
      </c>
      <c r="B27" s="19">
        <v>165</v>
      </c>
      <c r="C27" s="45">
        <v>155</v>
      </c>
      <c r="D27" s="10">
        <v>142</v>
      </c>
      <c r="E27" s="10">
        <v>142</v>
      </c>
      <c r="F27" s="68">
        <v>142</v>
      </c>
      <c r="G27" s="68">
        <v>142</v>
      </c>
      <c r="H27"/>
      <c r="I27"/>
      <c r="J27"/>
      <c r="K27"/>
      <c r="L27"/>
    </row>
    <row r="28" spans="1:12" ht="12.75" customHeight="1">
      <c r="A28" s="12" t="s">
        <v>81</v>
      </c>
      <c r="B28" s="19">
        <v>825</v>
      </c>
      <c r="C28" s="45">
        <v>818</v>
      </c>
      <c r="D28" s="10">
        <v>826</v>
      </c>
      <c r="E28" s="10">
        <v>818</v>
      </c>
      <c r="F28" s="68">
        <v>826</v>
      </c>
      <c r="G28" s="68">
        <v>822</v>
      </c>
      <c r="H28"/>
      <c r="I28"/>
      <c r="J28"/>
      <c r="K28"/>
      <c r="L28"/>
    </row>
    <row r="29" spans="1:12" ht="13.5" customHeight="1">
      <c r="A29" s="12" t="s">
        <v>80</v>
      </c>
      <c r="B29" s="19">
        <v>198</v>
      </c>
      <c r="C29" s="45">
        <v>192</v>
      </c>
      <c r="D29" s="10">
        <v>192</v>
      </c>
      <c r="E29" s="10">
        <v>192</v>
      </c>
      <c r="F29" s="68">
        <v>192</v>
      </c>
      <c r="G29" s="68">
        <v>188</v>
      </c>
      <c r="H29"/>
      <c r="I29"/>
      <c r="J29"/>
      <c r="K29"/>
      <c r="L29"/>
    </row>
    <row r="30" spans="1:12" ht="12" customHeight="1">
      <c r="A30" s="44" t="s">
        <v>69</v>
      </c>
      <c r="B30" s="19"/>
      <c r="C30" s="46" t="s">
        <v>66</v>
      </c>
      <c r="D30" s="10">
        <v>465</v>
      </c>
      <c r="E30" s="10">
        <v>465</v>
      </c>
      <c r="F30" s="68">
        <v>465</v>
      </c>
      <c r="G30" s="68">
        <v>465</v>
      </c>
      <c r="H30"/>
      <c r="I30"/>
      <c r="J30"/>
      <c r="K30"/>
      <c r="L30"/>
    </row>
    <row r="31" spans="1:12" ht="18.75" customHeight="1">
      <c r="A31" s="12" t="s">
        <v>83</v>
      </c>
      <c r="B31" s="19"/>
      <c r="C31" s="45">
        <v>285</v>
      </c>
      <c r="D31" s="10">
        <v>411</v>
      </c>
      <c r="E31" s="10">
        <v>411</v>
      </c>
      <c r="F31" s="68">
        <v>412</v>
      </c>
      <c r="G31" s="68">
        <v>392</v>
      </c>
      <c r="H31"/>
      <c r="I31"/>
      <c r="J31"/>
      <c r="K31"/>
      <c r="L31"/>
    </row>
    <row r="32" spans="1:12" ht="12.75" customHeight="1">
      <c r="A32" s="21" t="s">
        <v>63</v>
      </c>
      <c r="B32" s="19">
        <v>1549</v>
      </c>
      <c r="C32" s="47">
        <f>SUM(C24:C31)+467</f>
        <v>2272</v>
      </c>
      <c r="D32" s="49">
        <f>SUM(D24:D31)</f>
        <v>2394</v>
      </c>
      <c r="E32" s="59">
        <v>2386</v>
      </c>
      <c r="F32" s="49">
        <f>SUM(F24:F31)</f>
        <v>2516</v>
      </c>
      <c r="G32" s="49">
        <f>SUM(G24:G31)</f>
        <v>2488</v>
      </c>
      <c r="H32"/>
      <c r="I32"/>
      <c r="J32"/>
      <c r="K32"/>
      <c r="L32"/>
    </row>
    <row r="33" spans="1:12" ht="25.5">
      <c r="A33" s="60" t="s">
        <v>79</v>
      </c>
      <c r="B33" s="19"/>
      <c r="H33"/>
      <c r="I33"/>
      <c r="J33"/>
      <c r="K33"/>
      <c r="L33"/>
    </row>
    <row r="34" spans="1:12" ht="12.75" customHeight="1">
      <c r="A34" s="13" t="s">
        <v>17</v>
      </c>
      <c r="B34" s="19">
        <v>116</v>
      </c>
      <c r="C34" s="45">
        <v>112</v>
      </c>
      <c r="D34" s="10">
        <v>159</v>
      </c>
      <c r="E34" s="10">
        <v>112</v>
      </c>
      <c r="F34" s="68">
        <v>167</v>
      </c>
      <c r="G34" s="68">
        <v>167</v>
      </c>
      <c r="H34"/>
      <c r="I34"/>
      <c r="J34"/>
      <c r="K34"/>
      <c r="L34"/>
    </row>
    <row r="35" spans="1:12" ht="12.75" customHeight="1">
      <c r="A35" s="21" t="s">
        <v>64</v>
      </c>
      <c r="B35" s="19"/>
      <c r="C35" s="47">
        <f>SUM(C34:C34)</f>
        <v>112</v>
      </c>
      <c r="D35" s="49">
        <f>SUM(D34)</f>
        <v>159</v>
      </c>
      <c r="E35" s="59">
        <v>112</v>
      </c>
      <c r="F35" s="49">
        <v>167</v>
      </c>
      <c r="G35" s="49">
        <v>167</v>
      </c>
      <c r="H35"/>
      <c r="I35"/>
      <c r="J35"/>
      <c r="K35"/>
      <c r="L35"/>
    </row>
    <row r="36" spans="1:12" ht="12.75" customHeight="1">
      <c r="A36" s="14" t="s">
        <v>56</v>
      </c>
      <c r="B36" s="19"/>
      <c r="H36"/>
      <c r="I36"/>
      <c r="J36"/>
      <c r="K36"/>
      <c r="L36"/>
    </row>
    <row r="37" spans="1:12" ht="12.75" customHeight="1">
      <c r="A37" s="13" t="s">
        <v>57</v>
      </c>
      <c r="B37" s="19"/>
      <c r="C37" s="45">
        <v>198</v>
      </c>
      <c r="D37" s="10">
        <v>198</v>
      </c>
      <c r="E37" s="10">
        <v>198</v>
      </c>
      <c r="F37" s="68">
        <v>204</v>
      </c>
      <c r="G37" s="68">
        <v>204</v>
      </c>
      <c r="H37"/>
      <c r="I37"/>
      <c r="J37"/>
      <c r="K37"/>
      <c r="L37"/>
    </row>
    <row r="38" spans="1:12" ht="12.75" customHeight="1">
      <c r="A38" s="12" t="s">
        <v>58</v>
      </c>
      <c r="B38" s="19"/>
      <c r="C38" s="45">
        <v>22</v>
      </c>
      <c r="D38" s="10">
        <v>22</v>
      </c>
      <c r="E38" s="10">
        <v>21</v>
      </c>
      <c r="F38" s="68">
        <v>22</v>
      </c>
      <c r="G38" s="68">
        <v>22</v>
      </c>
      <c r="H38"/>
      <c r="I38"/>
      <c r="J38"/>
      <c r="K38"/>
      <c r="L38"/>
    </row>
    <row r="39" spans="1:12" ht="12.75" customHeight="1">
      <c r="A39" s="12" t="s">
        <v>59</v>
      </c>
      <c r="B39" s="19"/>
      <c r="C39" s="45">
        <v>45</v>
      </c>
      <c r="D39" s="10">
        <v>45</v>
      </c>
      <c r="E39" s="10">
        <v>45</v>
      </c>
      <c r="F39" s="68">
        <v>45</v>
      </c>
      <c r="G39" s="68">
        <v>45</v>
      </c>
      <c r="H39"/>
      <c r="I39"/>
      <c r="J39"/>
      <c r="K39"/>
      <c r="L39"/>
    </row>
    <row r="40" spans="1:7" ht="13.5" customHeight="1">
      <c r="A40" s="21" t="s">
        <v>67</v>
      </c>
      <c r="B40" s="19"/>
      <c r="C40" s="47">
        <f>SUM(C37:C39)</f>
        <v>265</v>
      </c>
      <c r="D40" s="49">
        <f>SUM(D37:D39)</f>
        <v>265</v>
      </c>
      <c r="E40" s="59">
        <v>264</v>
      </c>
      <c r="F40" s="49">
        <f>SUM(F37:F39)</f>
        <v>271</v>
      </c>
      <c r="G40" s="49">
        <f>SUM(G37:G39)</f>
        <v>271</v>
      </c>
    </row>
    <row r="41" spans="1:7" ht="18" customHeight="1">
      <c r="A41" s="43" t="s">
        <v>6</v>
      </c>
      <c r="B41" s="41">
        <v>2623</v>
      </c>
      <c r="C41" s="41">
        <f>C13+C22+C32+C34+C20+C37+C38+C39</f>
        <v>3600</v>
      </c>
      <c r="D41" s="50">
        <f>D13+D22+D32+D35+D40</f>
        <v>3895</v>
      </c>
      <c r="E41" s="50">
        <v>3815</v>
      </c>
      <c r="F41" s="50">
        <f>F40+F35+F32+F22+F13</f>
        <v>3988</v>
      </c>
      <c r="G41" s="50">
        <f>G40+G35+G32+G22+G13</f>
        <v>3888</v>
      </c>
    </row>
    <row r="42" spans="1:2" ht="12.75" customHeight="1">
      <c r="A42" s="14" t="s">
        <v>99</v>
      </c>
      <c r="B42" s="19"/>
    </row>
    <row r="43" spans="1:7" ht="12.75" customHeight="1">
      <c r="A43" s="42" t="s">
        <v>97</v>
      </c>
      <c r="B43" s="23"/>
      <c r="C43" s="23" t="s">
        <v>60</v>
      </c>
      <c r="D43" s="67" t="s">
        <v>86</v>
      </c>
      <c r="E43" s="67" t="s">
        <v>86</v>
      </c>
      <c r="F43" s="67" t="s">
        <v>86</v>
      </c>
      <c r="G43" s="67" t="s">
        <v>86</v>
      </c>
    </row>
    <row r="44" spans="1:5" ht="12.75" customHeight="1">
      <c r="A44" s="14" t="s">
        <v>87</v>
      </c>
      <c r="B44" s="19"/>
      <c r="D44" s="68"/>
      <c r="E44" s="68"/>
    </row>
    <row r="45" spans="1:7" ht="12.75" customHeight="1">
      <c r="A45" s="42" t="s">
        <v>88</v>
      </c>
      <c r="B45" s="23"/>
      <c r="C45" s="23" t="s">
        <v>60</v>
      </c>
      <c r="D45" s="67" t="s">
        <v>98</v>
      </c>
      <c r="E45" s="67" t="s">
        <v>98</v>
      </c>
      <c r="F45" s="67" t="s">
        <v>104</v>
      </c>
      <c r="G45" s="67" t="s">
        <v>104</v>
      </c>
    </row>
    <row r="46" spans="1:2" ht="12.75" customHeight="1">
      <c r="A46" s="51" t="s">
        <v>72</v>
      </c>
      <c r="B46" s="10" t="s">
        <v>18</v>
      </c>
    </row>
    <row r="47" ht="12.75" customHeight="1">
      <c r="B47" s="13" t="s">
        <v>53</v>
      </c>
    </row>
    <row r="48" ht="12.75" customHeight="1">
      <c r="A48" s="13"/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K18" sqref="A2:K18"/>
    </sheetView>
  </sheetViews>
  <sheetFormatPr defaultColWidth="9.140625" defaultRowHeight="12.75"/>
  <cols>
    <col min="1" max="1" width="23.8515625" style="0" customWidth="1"/>
    <col min="2" max="11" width="9.7109375" style="0" customWidth="1"/>
  </cols>
  <sheetData>
    <row r="1" spans="1:11" ht="12.75">
      <c r="A1" s="32" t="s">
        <v>285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144"/>
      <c r="B2" s="150" t="s">
        <v>27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2.75">
      <c r="A3" s="145"/>
      <c r="B3" s="33">
        <v>2003</v>
      </c>
      <c r="C3" s="33">
        <v>2004</v>
      </c>
      <c r="D3" s="33">
        <v>2005</v>
      </c>
      <c r="E3" s="33">
        <v>2006</v>
      </c>
      <c r="F3" s="33">
        <v>2007</v>
      </c>
      <c r="G3" s="33">
        <v>2008</v>
      </c>
      <c r="H3" s="33">
        <v>2009</v>
      </c>
      <c r="I3" s="33">
        <v>2010</v>
      </c>
      <c r="J3" s="33">
        <v>2011</v>
      </c>
      <c r="K3" s="33">
        <v>2012</v>
      </c>
    </row>
    <row r="4" spans="1:11" ht="15.75" customHeight="1">
      <c r="A4" s="12" t="s">
        <v>28</v>
      </c>
      <c r="B4" s="29">
        <v>544212</v>
      </c>
      <c r="C4" s="29">
        <v>597765</v>
      </c>
      <c r="D4" s="29">
        <v>599676</v>
      </c>
      <c r="E4" s="29">
        <v>499321</v>
      </c>
      <c r="F4" s="29">
        <v>533899</v>
      </c>
      <c r="G4" s="29">
        <v>561163</v>
      </c>
      <c r="H4" s="29">
        <v>552027</v>
      </c>
      <c r="I4" s="148">
        <v>845739</v>
      </c>
      <c r="J4" s="29">
        <v>715852</v>
      </c>
      <c r="K4" s="29">
        <f>483067+168169</f>
        <v>651236</v>
      </c>
    </row>
    <row r="5" spans="1:11" ht="15.75" customHeight="1">
      <c r="A5" s="12" t="s">
        <v>29</v>
      </c>
      <c r="B5" s="29">
        <v>347412</v>
      </c>
      <c r="C5" s="29">
        <v>358684</v>
      </c>
      <c r="D5" s="29">
        <v>371324</v>
      </c>
      <c r="E5" s="29">
        <v>329373</v>
      </c>
      <c r="F5" s="29">
        <v>304829</v>
      </c>
      <c r="G5" s="29">
        <v>308754</v>
      </c>
      <c r="H5" s="29">
        <v>282145</v>
      </c>
      <c r="I5" s="149"/>
      <c r="J5" s="74" t="s">
        <v>101</v>
      </c>
      <c r="K5" s="74" t="s">
        <v>101</v>
      </c>
    </row>
    <row r="6" spans="1:11" ht="15.75" customHeight="1">
      <c r="A6" s="12" t="s">
        <v>100</v>
      </c>
      <c r="B6" s="74" t="s">
        <v>101</v>
      </c>
      <c r="C6" s="74" t="s">
        <v>101</v>
      </c>
      <c r="D6" s="74" t="s">
        <v>101</v>
      </c>
      <c r="E6" s="74" t="s">
        <v>101</v>
      </c>
      <c r="F6" s="74" t="s">
        <v>101</v>
      </c>
      <c r="G6" s="74" t="s">
        <v>101</v>
      </c>
      <c r="H6" s="74" t="s">
        <v>101</v>
      </c>
      <c r="I6" s="74" t="s">
        <v>101</v>
      </c>
      <c r="J6" s="73">
        <v>71468</v>
      </c>
      <c r="K6" s="73">
        <v>71484</v>
      </c>
    </row>
    <row r="7" spans="1:11" ht="15.75" customHeight="1">
      <c r="A7" s="12" t="s">
        <v>284</v>
      </c>
      <c r="B7" s="74" t="s">
        <v>101</v>
      </c>
      <c r="C7" s="74" t="s">
        <v>101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74" t="s">
        <v>101</v>
      </c>
      <c r="K7" s="73">
        <v>31024</v>
      </c>
    </row>
    <row r="8" spans="1:11" ht="15.75" customHeight="1">
      <c r="A8" s="12" t="s">
        <v>30</v>
      </c>
      <c r="B8" s="29">
        <v>19269</v>
      </c>
      <c r="C8" s="29">
        <v>18296</v>
      </c>
      <c r="D8" s="29">
        <v>19372</v>
      </c>
      <c r="E8" s="29">
        <v>16228</v>
      </c>
      <c r="F8" s="29">
        <v>15612</v>
      </c>
      <c r="G8" s="29">
        <v>16258</v>
      </c>
      <c r="H8" s="29">
        <v>17062</v>
      </c>
      <c r="I8" s="29">
        <v>19123</v>
      </c>
      <c r="J8" s="29">
        <v>16262</v>
      </c>
      <c r="K8" s="29">
        <v>16735</v>
      </c>
    </row>
    <row r="9" spans="1:11" ht="15.75" customHeight="1">
      <c r="A9" s="22" t="s">
        <v>31</v>
      </c>
      <c r="B9" s="31">
        <v>3193</v>
      </c>
      <c r="C9" s="31">
        <v>3858</v>
      </c>
      <c r="D9" s="31">
        <v>4037</v>
      </c>
      <c r="E9" s="31">
        <v>4382</v>
      </c>
      <c r="F9" s="31">
        <v>4233</v>
      </c>
      <c r="G9" s="31">
        <v>4455</v>
      </c>
      <c r="H9" s="31">
        <v>3538</v>
      </c>
      <c r="I9" s="31">
        <v>4373</v>
      </c>
      <c r="J9" s="31">
        <v>4378</v>
      </c>
      <c r="K9" s="31">
        <v>4952</v>
      </c>
    </row>
    <row r="10" spans="1:11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46"/>
      <c r="B11" s="150" t="s">
        <v>32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1" ht="12.75">
      <c r="A12" s="147"/>
      <c r="B12" s="33">
        <v>2003</v>
      </c>
      <c r="C12" s="33">
        <v>2004</v>
      </c>
      <c r="D12" s="33">
        <v>2005</v>
      </c>
      <c r="E12" s="33">
        <v>2006</v>
      </c>
      <c r="F12" s="33">
        <v>2007</v>
      </c>
      <c r="G12" s="33">
        <v>2008</v>
      </c>
      <c r="H12" s="33">
        <v>2009</v>
      </c>
      <c r="I12" s="33">
        <v>2010</v>
      </c>
      <c r="J12" s="33">
        <v>2011</v>
      </c>
      <c r="K12" s="33">
        <v>2012</v>
      </c>
    </row>
    <row r="13" spans="1:11" ht="15.75" customHeight="1">
      <c r="A13" s="12" t="s">
        <v>33</v>
      </c>
      <c r="B13" s="29">
        <v>699716</v>
      </c>
      <c r="C13" s="29">
        <v>663986</v>
      </c>
      <c r="D13" s="29">
        <v>712813</v>
      </c>
      <c r="E13" s="29">
        <v>591776</v>
      </c>
      <c r="F13" s="29">
        <v>626996</v>
      </c>
      <c r="G13" s="29">
        <v>675981</v>
      </c>
      <c r="H13" s="54">
        <v>662009</v>
      </c>
      <c r="I13" s="54">
        <v>792066</v>
      </c>
      <c r="J13" s="54">
        <v>543591</v>
      </c>
      <c r="K13" s="54">
        <v>560000</v>
      </c>
    </row>
    <row r="14" spans="1:11" ht="15.75" customHeight="1">
      <c r="A14" s="12" t="s">
        <v>34</v>
      </c>
      <c r="B14" s="29">
        <v>3080</v>
      </c>
      <c r="C14" s="29">
        <v>2585</v>
      </c>
      <c r="D14" s="29">
        <v>2556</v>
      </c>
      <c r="E14" s="29">
        <v>2256</v>
      </c>
      <c r="F14" s="29">
        <v>2016</v>
      </c>
      <c r="G14" s="29">
        <v>2439</v>
      </c>
      <c r="H14" s="29">
        <v>2204</v>
      </c>
      <c r="I14" s="29">
        <v>3471</v>
      </c>
      <c r="J14" s="29">
        <v>6799</v>
      </c>
      <c r="K14" s="74" t="s">
        <v>101</v>
      </c>
    </row>
    <row r="15" spans="1:11" ht="15.75" customHeight="1">
      <c r="A15" s="12" t="s">
        <v>30</v>
      </c>
      <c r="B15" s="29">
        <v>36546</v>
      </c>
      <c r="C15" s="29">
        <v>34471</v>
      </c>
      <c r="D15" s="29">
        <v>34507</v>
      </c>
      <c r="E15" s="29">
        <v>29443</v>
      </c>
      <c r="F15" s="29">
        <v>27605</v>
      </c>
      <c r="G15" s="29">
        <v>30261</v>
      </c>
      <c r="H15" s="29">
        <v>28694</v>
      </c>
      <c r="I15" s="29">
        <v>32367</v>
      </c>
      <c r="J15" s="29">
        <v>22762</v>
      </c>
      <c r="K15" s="29">
        <v>22146</v>
      </c>
    </row>
    <row r="16" spans="1:11" ht="15.75" customHeight="1">
      <c r="A16" s="22" t="s">
        <v>31</v>
      </c>
      <c r="B16" s="31">
        <v>3965</v>
      </c>
      <c r="C16" s="31">
        <v>4248</v>
      </c>
      <c r="D16" s="31">
        <v>3980</v>
      </c>
      <c r="E16" s="31">
        <v>4371</v>
      </c>
      <c r="F16" s="31">
        <v>4308</v>
      </c>
      <c r="G16" s="31">
        <v>4495</v>
      </c>
      <c r="H16" s="31">
        <v>4568</v>
      </c>
      <c r="I16" s="31">
        <v>4920</v>
      </c>
      <c r="J16" s="31">
        <v>4756</v>
      </c>
      <c r="K16" s="31">
        <v>4723</v>
      </c>
    </row>
    <row r="17" spans="1:11" ht="12.75">
      <c r="A17" s="34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 t="s">
        <v>84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</sheetData>
  <mergeCells count="5">
    <mergeCell ref="A2:A3"/>
    <mergeCell ref="A11:A12"/>
    <mergeCell ref="I4:I5"/>
    <mergeCell ref="B2:K2"/>
    <mergeCell ref="B11:K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c.malucelli</cp:lastModifiedBy>
  <cp:lastPrinted>2013-08-21T08:29:12Z</cp:lastPrinted>
  <dcterms:created xsi:type="dcterms:W3CDTF">2007-03-08T09:30:29Z</dcterms:created>
  <dcterms:modified xsi:type="dcterms:W3CDTF">2013-10-07T07:59:42Z</dcterms:modified>
  <cp:category/>
  <cp:version/>
  <cp:contentType/>
  <cp:contentStatus/>
</cp:coreProperties>
</file>